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J165" i="1"/>
  <c r="J164"/>
  <c r="J166" s="1"/>
  <c r="J163"/>
  <c r="J162"/>
  <c r="J149"/>
  <c r="J148"/>
  <c r="J150" s="1"/>
  <c r="K135"/>
  <c r="J134"/>
  <c r="K129"/>
  <c r="J128"/>
  <c r="J116"/>
  <c r="J109"/>
  <c r="J107"/>
  <c r="J105"/>
  <c r="J104"/>
  <c r="J106" s="1"/>
  <c r="J108" s="1"/>
  <c r="K98"/>
  <c r="J97"/>
  <c r="I97"/>
  <c r="J86"/>
  <c r="K87" s="1"/>
  <c r="J81"/>
  <c r="K82" s="1"/>
  <c r="J77"/>
  <c r="K78" s="1"/>
  <c r="J76"/>
  <c r="J66"/>
  <c r="J65"/>
  <c r="J67" s="1"/>
  <c r="J64"/>
  <c r="J63"/>
  <c r="J62"/>
  <c r="J61"/>
  <c r="J59"/>
  <c r="J60" s="1"/>
  <c r="J56"/>
  <c r="J49"/>
  <c r="J48"/>
  <c r="J50" s="1"/>
  <c r="K51" s="1"/>
  <c r="J40"/>
  <c r="K41" s="1"/>
  <c r="J39"/>
  <c r="J30"/>
  <c r="F29"/>
  <c r="J29" s="1"/>
  <c r="C29"/>
  <c r="C109" s="1"/>
  <c r="C116" s="1"/>
  <c r="J28"/>
  <c r="J20"/>
  <c r="K21" s="1"/>
  <c r="J19"/>
  <c r="J18"/>
  <c r="J157" l="1"/>
  <c r="K158" s="1"/>
  <c r="J151"/>
  <c r="K152" s="1"/>
  <c r="K177" s="1"/>
  <c r="K167"/>
  <c r="J173"/>
  <c r="K174" s="1"/>
  <c r="J115"/>
  <c r="J117" s="1"/>
  <c r="K117" s="1"/>
  <c r="J110"/>
  <c r="K111" s="1"/>
  <c r="J31"/>
  <c r="K31" s="1"/>
  <c r="J92"/>
  <c r="K93" s="1"/>
  <c r="J57"/>
  <c r="J68" s="1"/>
  <c r="K69" s="1"/>
  <c r="K178" l="1"/>
  <c r="K180" s="1"/>
  <c r="K179"/>
</calcChain>
</file>

<file path=xl/sharedStrings.xml><?xml version="1.0" encoding="utf-8"?>
<sst xmlns="http://schemas.openxmlformats.org/spreadsheetml/2006/main" count="127" uniqueCount="104">
  <si>
    <t>Sl.no</t>
  </si>
  <si>
    <t>Description of Items</t>
  </si>
  <si>
    <t>No</t>
  </si>
  <si>
    <t>L</t>
  </si>
  <si>
    <t>B</t>
  </si>
  <si>
    <t>D</t>
  </si>
  <si>
    <t>Unit</t>
  </si>
  <si>
    <t>Qty</t>
  </si>
  <si>
    <t>Amount</t>
  </si>
  <si>
    <t>1/2.07</t>
  </si>
  <si>
    <t>Earthwork in excavation in foundation trenches or drains etc. (not exceeding 1.5m in width or 10sqm on plan) including dressing of sides and ramming of bottoms, lift upto 1.5m including getting out excavated soil and disposal of surplus excavated soil as directed within a lead of 50 metres.</t>
  </si>
  <si>
    <t>(a)</t>
  </si>
  <si>
    <t>Oridinary Soil</t>
  </si>
  <si>
    <t>fdn column</t>
  </si>
  <si>
    <t>side drain</t>
  </si>
  <si>
    <t>cum</t>
  </si>
  <si>
    <t>2/4.03</t>
  </si>
  <si>
    <t>Providing and laying in position cement concrete of specified grade excluding  cost of centering and shuttering - All work upto plinth level:</t>
  </si>
  <si>
    <t>1:3:6(1 cement :3 course sand :6 stone aggregate 20mm nominal size)</t>
  </si>
  <si>
    <t>fdn bed</t>
  </si>
  <si>
    <t>Apron</t>
  </si>
  <si>
    <t>3/5.03</t>
  </si>
  <si>
    <t>Reinforced cement concrete work in walls including attached pillasters, columns, pillers, posts, piers, abutments, return walls, retaining walls,  struts, buttresses, string or lacing courses, fillets etc. upto floor five level excluding cost of centering shuttering etc complete.</t>
  </si>
  <si>
    <r>
      <t xml:space="preserve"> 1:1.5:3 (</t>
    </r>
    <r>
      <rPr>
        <i/>
        <sz val="10"/>
        <rFont val="Arial"/>
        <family val="2"/>
      </rPr>
      <t>1 cement : 1.5 coarse sand : 3 graded stone aggregate  20mm nominal size)</t>
    </r>
    <r>
      <rPr>
        <sz val="10"/>
        <rFont val="Arial"/>
        <family val="2"/>
      </rPr>
      <t xml:space="preserve"> </t>
    </r>
  </si>
  <si>
    <t>column</t>
  </si>
  <si>
    <t>5/5.03</t>
  </si>
  <si>
    <t>Reinforce cement concrete work in beams, suspended floors, roofs having slope upto 15° landings, balconies, shelves, chajjas, lintels, bands, window sills, stair cases, spiral stair cases, cantilevers upto floor five level excluding cost of centering shuttering etc complete. with 1:2:4(1cement : 2 coarse sand :4 stone aggregate 20mm)</t>
  </si>
  <si>
    <t xml:space="preserve"> (b)1:2:4</t>
  </si>
  <si>
    <t>beams</t>
  </si>
  <si>
    <t>slab</t>
  </si>
  <si>
    <t>6/5.18</t>
  </si>
  <si>
    <t>Steel reinforcement for RCC work including straighthening, cutting, bending, placing in position and binding all complete.</t>
  </si>
  <si>
    <t>Mild steel and Medium Tensile steel bars.</t>
  </si>
  <si>
    <r>
      <rPr>
        <i/>
        <u/>
        <sz val="10"/>
        <rFont val="Arial"/>
        <family val="2"/>
      </rPr>
      <t xml:space="preserve">foundations </t>
    </r>
    <r>
      <rPr>
        <i/>
        <sz val="10"/>
        <rFont val="Arial"/>
        <family val="2"/>
      </rPr>
      <t>( 10mm)</t>
    </r>
  </si>
  <si>
    <t>add 5% for wastages</t>
  </si>
  <si>
    <r>
      <t xml:space="preserve"> </t>
    </r>
    <r>
      <rPr>
        <i/>
        <u/>
        <sz val="10"/>
        <rFont val="Arial"/>
        <family val="2"/>
      </rPr>
      <t>columns</t>
    </r>
    <r>
      <rPr>
        <i/>
        <sz val="10"/>
        <rFont val="Arial"/>
        <family val="2"/>
      </rPr>
      <t xml:space="preserve"> (6 nos #16mm )</t>
    </r>
  </si>
  <si>
    <t>add 5% for splices</t>
  </si>
  <si>
    <t xml:space="preserve"> (ring # 8mm @ 125 c/c )</t>
  </si>
  <si>
    <r>
      <rPr>
        <i/>
        <u/>
        <sz val="10"/>
        <rFont val="Arial"/>
        <family val="2"/>
      </rPr>
      <t>3) beams</t>
    </r>
    <r>
      <rPr>
        <i/>
        <sz val="10"/>
        <rFont val="Arial"/>
        <family val="2"/>
      </rPr>
      <t xml:space="preserve"> (5#12)</t>
    </r>
  </si>
  <si>
    <t xml:space="preserve"> (ring #8mm @ 125 c/c )</t>
  </si>
  <si>
    <r>
      <rPr>
        <i/>
        <u/>
        <sz val="10"/>
        <rFont val="Arial"/>
        <family val="2"/>
      </rPr>
      <t>5) slabs</t>
    </r>
    <r>
      <rPr>
        <i/>
        <sz val="10"/>
        <rFont val="Arial"/>
        <family val="2"/>
      </rPr>
      <t xml:space="preserve"> (#10@125)</t>
    </r>
  </si>
  <si>
    <t>kg</t>
  </si>
  <si>
    <t>7/5.11</t>
  </si>
  <si>
    <t>Centering and shuttering including strutting, propping, etc.  and removal of form works in -</t>
  </si>
  <si>
    <t>(c)</t>
  </si>
  <si>
    <t>Columns, pillars, piers, abutments, posts and struts.</t>
  </si>
  <si>
    <t>sqm</t>
  </si>
  <si>
    <t xml:space="preserve">(d) </t>
  </si>
  <si>
    <t xml:space="preserve">Beams </t>
  </si>
  <si>
    <t xml:space="preserve">(e) </t>
  </si>
  <si>
    <t>Suspended floors, roofs, landings, shelves and their support, balconies and chajjaj, etc.</t>
  </si>
  <si>
    <t>8/5.12</t>
  </si>
  <si>
    <r>
      <t xml:space="preserve">Smooth finishing of exposed surface in R.C.C. work with cement plaster 6mm thick in cement mortar 1:3 </t>
    </r>
    <r>
      <rPr>
        <i/>
        <sz val="10"/>
        <rFont val="Arial"/>
        <family val="2"/>
      </rPr>
      <t>(1cement : 3fine sand).</t>
    </r>
  </si>
  <si>
    <t>Qty same as sl.no =7/5.11</t>
  </si>
  <si>
    <t>9/20.32</t>
  </si>
  <si>
    <t>20 mm cement plaster of mix  1:4 (1 cement : 4 coarse sand)</t>
  </si>
  <si>
    <t>10/6.09</t>
  </si>
  <si>
    <t>7.5 cm thick brick masonry with first class brick  in superstructure above plinth level upto floor two level including curing, etc. complete .</t>
  </si>
  <si>
    <t>in cement mortar 1:3 (1cement:3coarse sand)</t>
  </si>
  <si>
    <t>wall</t>
  </si>
  <si>
    <t>sub Total=</t>
  </si>
  <si>
    <t>w (deduct)</t>
  </si>
  <si>
    <t>(-)</t>
  </si>
  <si>
    <t>Total=</t>
  </si>
  <si>
    <t>G.Total=</t>
  </si>
  <si>
    <t>11/20.07</t>
  </si>
  <si>
    <t xml:space="preserve">12mm cement plaster 1 : 3 </t>
  </si>
  <si>
    <t>(1 cement : 3 fine sand).</t>
  </si>
  <si>
    <t>Qty from sl/no =9/9.05</t>
  </si>
  <si>
    <t>12/12.14</t>
  </si>
  <si>
    <t>Providing &amp; laying vitrified floor tiles in different sizes (thickness to be specified by the manufacture) with water absorption less than 0.08% and conforming to IS:15622,of approved make, in all colours and shades, laid on bed of 20mm thick cement mortar 1 : 4 (1cement:4course sand),  includingthe joints with  white cement and matching pigments etc.complete.as per design collours.</t>
  </si>
  <si>
    <t xml:space="preserve">(c) </t>
  </si>
  <si>
    <t>Double charge</t>
  </si>
  <si>
    <t>Floor</t>
  </si>
  <si>
    <t>13/12.19</t>
  </si>
  <si>
    <t>Providing and fixing Ist quality ceramic glazed wall tiles conforming to IS : 15622 (thickness to e specified by the manufacaturer),of approved make, in all colours, shades wxcept burgundy, bottle green, black of any size as approved by Engineer-in-Charge, in skirting, risers of steps and dados, over 12mm thick bed of cemunt mortar 1:3 (1cemeny :3 coarse sand) and jointing with cement slurry @ 3.3kg per sqm, including pointing in white cement mixed with pigment of matching shade complete.</t>
  </si>
  <si>
    <t>skirting</t>
  </si>
  <si>
    <t>Sqm</t>
  </si>
  <si>
    <t>14/11.01</t>
  </si>
  <si>
    <t>Providing and fixing anodised aluminium work for doors, windows, ventilators and partitions with extruded built up standard sections/ other sections of approved make conforming to IS : 733 and IS : 1285  fixing  with dash fasteners of required dia and size, including necessary filling up of gaps at junctions, at top, bottom and sides with required PVC/ neoprene gaskets etc. Aluminium sections shall be smooth, rust free, straight, mitred and jointed mechanically wherever required including cleat angle, aluminium snap beading for glazing /panelling, CP brass /stainless steel screws all complete including fixing of glasses but excluding cost of glasses.</t>
  </si>
  <si>
    <t>(Basis :21.1 CPWD Analysis of Rates, 2012 Vol. II)</t>
  </si>
  <si>
    <t>2 - track sliding windows/ventilators.</t>
  </si>
  <si>
    <t>W</t>
  </si>
  <si>
    <t>V</t>
  </si>
  <si>
    <t>kgs</t>
  </si>
  <si>
    <t>15/11.02</t>
  </si>
  <si>
    <t>Supplying of glass panes at site.</t>
  </si>
  <si>
    <t>(Basis :MPWD Analysis of Rates, 2007 )</t>
  </si>
  <si>
    <t>4mm thick plate sheet glass.</t>
  </si>
  <si>
    <t>Qty from sl/no =13/11.01</t>
  </si>
  <si>
    <t>16/20.49</t>
  </si>
  <si>
    <t>Applying priming coat with ready mixed primer of approved brand and manufacture on plaster surface.</t>
  </si>
  <si>
    <t>Ready mix white primer.</t>
  </si>
  <si>
    <t>ceiling</t>
  </si>
  <si>
    <t>deduct(-) W&amp;V</t>
  </si>
  <si>
    <t>17/20.75</t>
  </si>
  <si>
    <r>
      <t xml:space="preserve">Finishing walls with  exterior emulsion of required shade on new work </t>
    </r>
    <r>
      <rPr>
        <i/>
        <sz val="10"/>
        <rFont val="Calibri"/>
        <family val="2"/>
        <scheme val="minor"/>
      </rPr>
      <t xml:space="preserve">(three or more coats) </t>
    </r>
    <r>
      <rPr>
        <sz val="10"/>
        <rFont val="Calibri"/>
        <family val="2"/>
        <scheme val="minor"/>
      </rPr>
      <t>to give an even shade.</t>
    </r>
  </si>
  <si>
    <t>b)</t>
  </si>
  <si>
    <t>Premium exterior emulsion like weather shield, weathercote etc.</t>
  </si>
  <si>
    <t>Qty from sl/no =16/20.49</t>
  </si>
  <si>
    <t>TOTAL=</t>
  </si>
  <si>
    <t>Add 1% for Labour cess=</t>
  </si>
  <si>
    <t>Add 5% for  Contingency =</t>
  </si>
  <si>
    <t>say=</t>
  </si>
</sst>
</file>

<file path=xl/styles.xml><?xml version="1.0" encoding="utf-8"?>
<styleSheet xmlns="http://schemas.openxmlformats.org/spreadsheetml/2006/main">
  <numFmts count="6">
    <numFmt numFmtId="43" formatCode="_ * #,##0.00_ ;_ * \-#,##0.00_ ;_ * &quot;-&quot;??_ ;_ @_ "/>
    <numFmt numFmtId="165" formatCode="&quot;Rs.&quot;#,##0.00_);\(&quot;Rs.&quot;#,##0.00\)"/>
    <numFmt numFmtId="166" formatCode="&quot;Rs. &quot;#,##0.00"/>
    <numFmt numFmtId="167" formatCode="_(&quot;Rs.&quot;* #,##0.00_);_(&quot;Rs.&quot;* \(#,##0.00\);_(&quot;Rs.&quot;* &quot;-&quot;??_);_(@_)"/>
    <numFmt numFmtId="168" formatCode="0.00;[Red]0.00"/>
    <numFmt numFmtId="169" formatCode="0.00_);\(0.00\)"/>
  </numFmts>
  <fonts count="28">
    <font>
      <sz val="11"/>
      <color theme="1"/>
      <name val="Calibri"/>
      <family val="2"/>
      <scheme val="minor"/>
    </font>
    <font>
      <sz val="11"/>
      <color theme="1"/>
      <name val="Calibri"/>
      <family val="2"/>
      <scheme val="minor"/>
    </font>
    <font>
      <b/>
      <sz val="11"/>
      <color theme="1"/>
      <name val="Calibri"/>
      <family val="2"/>
      <scheme val="minor"/>
    </font>
    <font>
      <b/>
      <sz val="10"/>
      <name val="Calibri"/>
      <family val="2"/>
      <scheme val="minor"/>
    </font>
    <font>
      <b/>
      <sz val="10"/>
      <name val="Arial"/>
      <family val="2"/>
    </font>
    <font>
      <i/>
      <sz val="10"/>
      <name val="Arial"/>
      <family val="2"/>
    </font>
    <font>
      <sz val="10"/>
      <name val="Arial"/>
      <family val="2"/>
    </font>
    <font>
      <sz val="10"/>
      <name val="AGaramond"/>
      <family val="1"/>
    </font>
    <font>
      <i/>
      <sz val="10"/>
      <color theme="1"/>
      <name val="Arial"/>
      <family val="2"/>
    </font>
    <font>
      <b/>
      <sz val="10"/>
      <color theme="1"/>
      <name val="Calibri"/>
      <family val="2"/>
      <scheme val="minor"/>
    </font>
    <font>
      <sz val="10"/>
      <color theme="1"/>
      <name val="Arial"/>
      <family val="2"/>
    </font>
    <font>
      <sz val="11"/>
      <name val="Arial"/>
      <family val="2"/>
    </font>
    <font>
      <i/>
      <sz val="11"/>
      <color theme="1"/>
      <name val="Calibri"/>
      <family val="2"/>
      <scheme val="minor"/>
    </font>
    <font>
      <sz val="12"/>
      <name val="Arial"/>
      <family val="2"/>
    </font>
    <font>
      <b/>
      <sz val="10"/>
      <color indexed="10"/>
      <name val="Arial"/>
      <family val="2"/>
    </font>
    <font>
      <b/>
      <i/>
      <sz val="10"/>
      <name val="Arial"/>
      <family val="2"/>
    </font>
    <font>
      <b/>
      <sz val="10"/>
      <name val="AGaramond"/>
    </font>
    <font>
      <i/>
      <u/>
      <sz val="10"/>
      <name val="Arial"/>
      <family val="2"/>
    </font>
    <font>
      <sz val="10"/>
      <color indexed="12"/>
      <name val="Arial"/>
      <family val="2"/>
    </font>
    <font>
      <b/>
      <sz val="10"/>
      <color rgb="FFFF0000"/>
      <name val="Arial"/>
      <family val="2"/>
    </font>
    <font>
      <sz val="10"/>
      <name val="Calibri"/>
      <family val="2"/>
      <scheme val="minor"/>
    </font>
    <font>
      <b/>
      <sz val="10"/>
      <color theme="1"/>
      <name val="Arial"/>
      <family val="2"/>
    </font>
    <font>
      <sz val="9"/>
      <name val="Arial"/>
      <family val="2"/>
    </font>
    <font>
      <i/>
      <sz val="10"/>
      <name val="AGaramond"/>
      <family val="1"/>
    </font>
    <font>
      <b/>
      <i/>
      <sz val="10"/>
      <name val="AGaramond"/>
      <family val="1"/>
    </font>
    <font>
      <i/>
      <sz val="10"/>
      <name val="Calibri"/>
      <family val="2"/>
      <scheme val="minor"/>
    </font>
    <font>
      <b/>
      <i/>
      <sz val="11"/>
      <color theme="1"/>
      <name val="Calibri"/>
      <family val="2"/>
      <scheme val="minor"/>
    </font>
    <font>
      <b/>
      <sz val="10"/>
      <name val="AGaramond"/>
      <family val="1"/>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71">
    <xf numFmtId="0" fontId="0" fillId="0" borderId="0" xfId="0"/>
    <xf numFmtId="49" fontId="3" fillId="0" borderId="1" xfId="0" applyNumberFormat="1" applyFont="1" applyBorder="1" applyAlignment="1">
      <alignment horizontal="center" vertical="top"/>
    </xf>
    <xf numFmtId="0" fontId="4" fillId="0" borderId="2" xfId="0" applyFont="1" applyBorder="1" applyAlignment="1">
      <alignment horizontal="center" vertical="top"/>
    </xf>
    <xf numFmtId="0" fontId="4" fillId="0" borderId="3" xfId="0" applyFont="1" applyBorder="1" applyAlignment="1">
      <alignment horizontal="center" vertical="top"/>
    </xf>
    <xf numFmtId="0" fontId="4" fillId="0" borderId="3" xfId="0" applyFont="1" applyBorder="1" applyAlignment="1">
      <alignment horizontal="center" vertical="top"/>
    </xf>
    <xf numFmtId="0" fontId="4" fillId="0" borderId="1" xfId="0" applyNumberFormat="1" applyFont="1" applyBorder="1" applyAlignment="1">
      <alignment horizontal="center" vertical="top"/>
    </xf>
    <xf numFmtId="2" fontId="4" fillId="0" borderId="1" xfId="0" applyNumberFormat="1" applyFont="1" applyBorder="1" applyAlignment="1">
      <alignment horizontal="center" vertical="top"/>
    </xf>
    <xf numFmtId="0" fontId="5" fillId="0" borderId="1" xfId="0" applyFont="1" applyBorder="1" applyAlignment="1">
      <alignment horizontal="center" vertical="top"/>
    </xf>
    <xf numFmtId="2" fontId="4" fillId="0" borderId="1" xfId="1" applyNumberFormat="1" applyFont="1" applyBorder="1" applyAlignment="1">
      <alignment horizontal="center" vertical="top"/>
    </xf>
    <xf numFmtId="165" fontId="4" fillId="0" borderId="1" xfId="0" applyNumberFormat="1" applyFont="1" applyBorder="1" applyAlignment="1">
      <alignment horizontal="center" vertical="top"/>
    </xf>
    <xf numFmtId="0" fontId="3" fillId="0" borderId="4" xfId="0" applyNumberFormat="1" applyFont="1" applyBorder="1" applyAlignment="1">
      <alignment horizontal="center" wrapText="1"/>
    </xf>
    <xf numFmtId="0" fontId="6" fillId="0" borderId="0" xfId="0" applyFont="1" applyBorder="1" applyAlignment="1">
      <alignment horizontal="center" vertical="top" wrapText="1"/>
    </xf>
    <xf numFmtId="0" fontId="6" fillId="0" borderId="0" xfId="0" applyFont="1" applyBorder="1" applyAlignment="1">
      <alignment vertical="top" wrapText="1"/>
    </xf>
    <xf numFmtId="0" fontId="7" fillId="0" borderId="0" xfId="0" applyNumberFormat="1" applyFont="1" applyBorder="1" applyAlignment="1">
      <alignment horizontal="center"/>
    </xf>
    <xf numFmtId="2" fontId="7" fillId="0" borderId="0" xfId="0" applyNumberFormat="1" applyFont="1" applyBorder="1" applyAlignment="1">
      <alignment horizontal="center"/>
    </xf>
    <xf numFmtId="2" fontId="0" fillId="0" borderId="0" xfId="0" applyNumberFormat="1" applyAlignment="1">
      <alignment horizontal="center"/>
    </xf>
    <xf numFmtId="2" fontId="0" fillId="0" borderId="0" xfId="0" applyNumberFormat="1" applyFont="1" applyAlignment="1">
      <alignment horizontal="center"/>
    </xf>
    <xf numFmtId="0" fontId="8" fillId="0" borderId="0" xfId="0" applyFont="1" applyAlignment="1">
      <alignment horizontal="center"/>
    </xf>
    <xf numFmtId="0" fontId="2" fillId="0" borderId="0" xfId="0" applyFont="1" applyAlignment="1">
      <alignment horizontal="center"/>
    </xf>
    <xf numFmtId="165" fontId="2" fillId="0" borderId="0" xfId="0" applyNumberFormat="1" applyFont="1" applyAlignment="1">
      <alignment horizontal="center"/>
    </xf>
    <xf numFmtId="0" fontId="3" fillId="0" borderId="4" xfId="0" applyNumberFormat="1" applyFont="1" applyBorder="1" applyAlignment="1">
      <alignment horizontal="center"/>
    </xf>
    <xf numFmtId="0" fontId="6" fillId="0" borderId="0" xfId="0" applyFont="1" applyBorder="1" applyAlignment="1">
      <alignment horizontal="center"/>
    </xf>
    <xf numFmtId="0" fontId="6" fillId="0" borderId="0" xfId="0" applyFont="1" applyBorder="1"/>
    <xf numFmtId="0" fontId="0" fillId="0" borderId="0" xfId="0" applyNumberFormat="1" applyAlignment="1">
      <alignment horizontal="center"/>
    </xf>
    <xf numFmtId="0" fontId="9" fillId="0" borderId="4" xfId="0" applyFont="1" applyBorder="1"/>
    <xf numFmtId="0" fontId="10" fillId="0" borderId="0" xfId="0" applyFont="1"/>
    <xf numFmtId="0" fontId="8" fillId="0" borderId="0" xfId="0" applyFont="1" applyAlignment="1">
      <alignment horizontal="right"/>
    </xf>
    <xf numFmtId="0" fontId="0" fillId="0" borderId="0" xfId="0" applyFont="1" applyAlignment="1">
      <alignment horizontal="center"/>
    </xf>
    <xf numFmtId="165" fontId="4" fillId="0" borderId="0" xfId="0" applyNumberFormat="1" applyFont="1" applyBorder="1" applyAlignment="1">
      <alignment horizontal="center"/>
    </xf>
    <xf numFmtId="2" fontId="3" fillId="0" borderId="4" xfId="0" applyNumberFormat="1" applyFont="1" applyBorder="1" applyAlignment="1">
      <alignment horizontal="center" vertical="top" wrapText="1"/>
    </xf>
    <xf numFmtId="0" fontId="11" fillId="0" borderId="0" xfId="0" applyFont="1" applyAlignment="1">
      <alignment wrapText="1"/>
    </xf>
    <xf numFmtId="0" fontId="6" fillId="0" borderId="0" xfId="0" applyNumberFormat="1" applyFont="1" applyAlignment="1">
      <alignment vertical="top" wrapText="1"/>
    </xf>
    <xf numFmtId="0" fontId="6" fillId="0" borderId="0" xfId="0" applyFont="1" applyAlignment="1">
      <alignment horizontal="center" vertical="top" wrapText="1"/>
    </xf>
    <xf numFmtId="2" fontId="6" fillId="0" borderId="0" xfId="0" applyNumberFormat="1" applyFont="1" applyAlignment="1">
      <alignment horizontal="center" vertical="top" wrapText="1"/>
    </xf>
    <xf numFmtId="2" fontId="5" fillId="0" borderId="0" xfId="0" applyNumberFormat="1" applyFont="1" applyAlignment="1">
      <alignment horizontal="center" vertical="top" wrapText="1"/>
    </xf>
    <xf numFmtId="165" fontId="5" fillId="0" borderId="0" xfId="0" applyNumberFormat="1" applyFont="1" applyAlignment="1">
      <alignment horizontal="center" vertical="top" wrapText="1"/>
    </xf>
    <xf numFmtId="0" fontId="3" fillId="0" borderId="4" xfId="0" applyNumberFormat="1" applyFont="1" applyBorder="1" applyAlignment="1">
      <alignment horizontal="center" vertical="top" wrapText="1"/>
    </xf>
    <xf numFmtId="0" fontId="6" fillId="0" borderId="0" xfId="0" applyFont="1" applyAlignment="1">
      <alignment horizontal="justify" vertical="top" wrapText="1"/>
    </xf>
    <xf numFmtId="0" fontId="6" fillId="0" borderId="0" xfId="0" applyFont="1" applyAlignment="1">
      <alignment wrapText="1"/>
    </xf>
    <xf numFmtId="1" fontId="6" fillId="0" borderId="0" xfId="0" applyNumberFormat="1" applyFont="1" applyAlignment="1">
      <alignment horizontal="center" vertical="top" wrapText="1"/>
    </xf>
    <xf numFmtId="0" fontId="6" fillId="0" borderId="0" xfId="0" applyFont="1" applyAlignment="1">
      <alignment horizontal="center" wrapText="1"/>
    </xf>
    <xf numFmtId="0" fontId="5" fillId="0" borderId="0" xfId="0" applyFont="1" applyAlignment="1">
      <alignment horizontal="right" wrapText="1"/>
    </xf>
    <xf numFmtId="0" fontId="12" fillId="0" borderId="0" xfId="0" applyFont="1" applyAlignment="1">
      <alignment horizontal="center"/>
    </xf>
    <xf numFmtId="165" fontId="4" fillId="0" borderId="0" xfId="0" applyNumberFormat="1" applyFont="1" applyAlignment="1">
      <alignment horizontal="center" vertical="top" wrapText="1"/>
    </xf>
    <xf numFmtId="0" fontId="6" fillId="0" borderId="0" xfId="0" quotePrefix="1" applyFont="1" applyAlignment="1">
      <alignment horizontal="center" vertical="top" wrapText="1"/>
    </xf>
    <xf numFmtId="166" fontId="4" fillId="0" borderId="0" xfId="0" applyNumberFormat="1" applyFont="1" applyBorder="1" applyAlignment="1">
      <alignment horizontal="center" wrapText="1"/>
    </xf>
    <xf numFmtId="2" fontId="6" fillId="0" borderId="0" xfId="0" applyNumberFormat="1" applyFont="1" applyAlignment="1">
      <alignment horizontal="right" vertical="top" wrapText="1"/>
    </xf>
    <xf numFmtId="0" fontId="5" fillId="0" borderId="0" xfId="0" applyFont="1" applyAlignment="1">
      <alignment horizontal="center" vertical="top" wrapText="1"/>
    </xf>
    <xf numFmtId="2" fontId="4" fillId="0" borderId="0" xfId="0" applyNumberFormat="1" applyFont="1" applyAlignment="1">
      <alignment horizontal="center" vertical="top" wrapText="1"/>
    </xf>
    <xf numFmtId="0" fontId="6" fillId="0" borderId="5" xfId="0" applyFont="1" applyBorder="1" applyAlignment="1">
      <alignment horizontal="center" vertical="top" wrapText="1"/>
    </xf>
    <xf numFmtId="0" fontId="13" fillId="0" borderId="0" xfId="0" applyFont="1" applyAlignment="1">
      <alignment vertical="top" wrapText="1"/>
    </xf>
    <xf numFmtId="0" fontId="13" fillId="0" borderId="0" xfId="0" applyFont="1" applyAlignment="1">
      <alignment horizontal="left" vertical="top" wrapText="1"/>
    </xf>
    <xf numFmtId="49" fontId="3" fillId="0" borderId="4" xfId="0" applyNumberFormat="1" applyFont="1" applyBorder="1" applyAlignment="1">
      <alignment vertical="top" wrapText="1"/>
    </xf>
    <xf numFmtId="0" fontId="6" fillId="0" borderId="0" xfId="0" applyFont="1" applyAlignment="1">
      <alignment horizontal="center" vertical="center"/>
    </xf>
    <xf numFmtId="0" fontId="6" fillId="0" borderId="0" xfId="0" applyFont="1" applyAlignment="1">
      <alignment horizontal="left" vertical="top" wrapText="1"/>
    </xf>
    <xf numFmtId="0" fontId="6" fillId="0" borderId="0" xfId="0" applyFont="1" applyAlignment="1">
      <alignment vertical="top" wrapText="1"/>
    </xf>
    <xf numFmtId="0" fontId="5" fillId="0" borderId="0" xfId="0" applyFont="1" applyAlignment="1">
      <alignment horizontal="right" vertical="top" wrapText="1"/>
    </xf>
    <xf numFmtId="0" fontId="5" fillId="0" borderId="0" xfId="0" applyFont="1" applyAlignment="1">
      <alignment vertical="top" wrapText="1"/>
    </xf>
    <xf numFmtId="2" fontId="6" fillId="0" borderId="0" xfId="0" applyNumberFormat="1" applyFont="1" applyAlignment="1">
      <alignment horizontal="center" vertical="top"/>
    </xf>
    <xf numFmtId="165" fontId="4" fillId="0" borderId="0" xfId="0" applyNumberFormat="1" applyFont="1" applyAlignment="1">
      <alignment horizontal="center" vertical="top"/>
    </xf>
    <xf numFmtId="166" fontId="14" fillId="0" borderId="0" xfId="0" applyNumberFormat="1" applyFont="1" applyBorder="1" applyAlignment="1">
      <alignment horizontal="left" vertical="top" wrapText="1"/>
    </xf>
    <xf numFmtId="0" fontId="15" fillId="0" borderId="0" xfId="0" applyFont="1" applyAlignment="1">
      <alignment horizontal="center" vertical="top" wrapText="1"/>
    </xf>
    <xf numFmtId="2" fontId="4" fillId="0" borderId="0" xfId="0" applyNumberFormat="1" applyFont="1" applyAlignment="1">
      <alignment horizontal="center" vertical="top"/>
    </xf>
    <xf numFmtId="166" fontId="4" fillId="0" borderId="0" xfId="0" applyNumberFormat="1" applyFont="1" applyBorder="1" applyAlignment="1">
      <alignment horizontal="center" vertical="top" wrapText="1"/>
    </xf>
    <xf numFmtId="0" fontId="3" fillId="0" borderId="4" xfId="0" applyNumberFormat="1" applyFont="1" applyBorder="1" applyAlignment="1">
      <alignment horizontal="center" vertical="top"/>
    </xf>
    <xf numFmtId="0" fontId="6" fillId="0" borderId="0" xfId="0" applyNumberFormat="1" applyFont="1" applyAlignment="1">
      <alignment horizontal="center" vertical="top" wrapText="1"/>
    </xf>
    <xf numFmtId="0" fontId="6" fillId="0" borderId="0" xfId="0" applyFont="1" applyAlignment="1">
      <alignment wrapText="1"/>
    </xf>
    <xf numFmtId="0" fontId="7" fillId="0" borderId="0" xfId="0" applyFont="1" applyAlignment="1">
      <alignment horizontal="center"/>
    </xf>
    <xf numFmtId="0" fontId="5" fillId="0" borderId="0" xfId="0" applyFont="1" applyAlignment="1">
      <alignment horizontal="left" vertical="top" wrapText="1"/>
    </xf>
    <xf numFmtId="165" fontId="16" fillId="0" borderId="0" xfId="0" applyNumberFormat="1" applyFont="1" applyAlignment="1">
      <alignment horizontal="center"/>
    </xf>
    <xf numFmtId="49" fontId="6" fillId="0" borderId="0" xfId="0" applyNumberFormat="1" applyFont="1" applyBorder="1" applyAlignment="1">
      <alignment horizontal="center" vertical="top" wrapText="1"/>
    </xf>
    <xf numFmtId="49" fontId="6" fillId="0" borderId="0" xfId="0" applyNumberFormat="1" applyFont="1" applyAlignment="1">
      <alignment horizontal="justify" vertical="top" wrapText="1"/>
    </xf>
    <xf numFmtId="0" fontId="6" fillId="0" borderId="0" xfId="0" applyNumberFormat="1" applyFont="1" applyAlignment="1">
      <alignment horizontal="center" vertical="top" wrapText="1"/>
    </xf>
    <xf numFmtId="0" fontId="6" fillId="0" borderId="0" xfId="0" applyFont="1" applyAlignment="1">
      <alignment horizontal="center"/>
    </xf>
    <xf numFmtId="0" fontId="6" fillId="0" borderId="0" xfId="0" applyFont="1" applyAlignment="1">
      <alignment horizontal="center" wrapText="1"/>
    </xf>
    <xf numFmtId="49" fontId="6" fillId="0" borderId="0" xfId="0" applyNumberFormat="1" applyFont="1" applyAlignment="1">
      <alignment vertical="top" wrapText="1"/>
    </xf>
    <xf numFmtId="39" fontId="5" fillId="0" borderId="0" xfId="1" applyNumberFormat="1" applyFont="1" applyAlignment="1">
      <alignment horizontal="right" vertical="top"/>
    </xf>
    <xf numFmtId="0" fontId="5" fillId="0" borderId="0" xfId="1" applyNumberFormat="1" applyFont="1" applyAlignment="1">
      <alignment horizontal="center" vertical="top"/>
    </xf>
    <xf numFmtId="2" fontId="18" fillId="0" borderId="0" xfId="0" applyNumberFormat="1" applyFont="1" applyAlignment="1">
      <alignment horizontal="center"/>
    </xf>
    <xf numFmtId="165" fontId="5" fillId="0" borderId="0" xfId="1" applyNumberFormat="1" applyFont="1" applyAlignment="1">
      <alignment horizontal="right" vertical="top"/>
    </xf>
    <xf numFmtId="165" fontId="5" fillId="0" borderId="0" xfId="1" applyNumberFormat="1" applyFont="1" applyAlignment="1">
      <alignment horizontal="right" vertical="top" wrapText="1"/>
    </xf>
    <xf numFmtId="0" fontId="5" fillId="0" borderId="0" xfId="1" applyNumberFormat="1" applyFont="1" applyAlignment="1">
      <alignment horizontal="center" vertical="top" wrapText="1"/>
    </xf>
    <xf numFmtId="2" fontId="18" fillId="0" borderId="0" xfId="0" applyNumberFormat="1" applyFont="1" applyAlignment="1">
      <alignment horizontal="center" vertical="top"/>
    </xf>
    <xf numFmtId="49" fontId="6" fillId="0" borderId="0" xfId="0" applyNumberFormat="1" applyFont="1" applyAlignment="1">
      <alignment horizontal="justify" vertical="top" wrapText="1"/>
    </xf>
    <xf numFmtId="2" fontId="5" fillId="0" borderId="0" xfId="0" applyNumberFormat="1" applyFont="1" applyAlignment="1">
      <alignment horizontal="right" vertical="top" wrapText="1"/>
    </xf>
    <xf numFmtId="165" fontId="4" fillId="0" borderId="0" xfId="1" applyNumberFormat="1" applyFont="1" applyAlignment="1">
      <alignment horizontal="left" vertical="top" wrapText="1"/>
    </xf>
    <xf numFmtId="167" fontId="4" fillId="0" borderId="0" xfId="0" applyNumberFormat="1" applyFont="1" applyAlignment="1">
      <alignment vertical="top"/>
    </xf>
    <xf numFmtId="0" fontId="3" fillId="0" borderId="4" xfId="0" applyNumberFormat="1" applyFont="1" applyBorder="1" applyAlignment="1">
      <alignment vertical="top" wrapText="1"/>
    </xf>
    <xf numFmtId="167" fontId="6" fillId="0" borderId="0" xfId="0" applyNumberFormat="1" applyFont="1" applyAlignment="1">
      <alignment horizontal="right" vertical="top" wrapText="1"/>
    </xf>
    <xf numFmtId="167" fontId="4" fillId="0" borderId="0" xfId="0" applyNumberFormat="1" applyFont="1" applyAlignment="1">
      <alignment horizontal="right" vertical="top"/>
    </xf>
    <xf numFmtId="166" fontId="19" fillId="0" borderId="0" xfId="0" applyNumberFormat="1" applyFont="1" applyBorder="1" applyAlignment="1">
      <alignment horizontal="left" vertical="top" wrapText="1"/>
    </xf>
    <xf numFmtId="0" fontId="6" fillId="0" borderId="0" xfId="0" applyNumberFormat="1" applyFont="1" applyAlignment="1">
      <alignment horizontal="center"/>
    </xf>
    <xf numFmtId="2" fontId="0" fillId="0" borderId="0" xfId="0" applyNumberFormat="1"/>
    <xf numFmtId="0" fontId="5" fillId="0" borderId="0" xfId="0" applyFont="1" applyAlignment="1">
      <alignment horizontal="center"/>
    </xf>
    <xf numFmtId="167" fontId="4" fillId="0" borderId="0" xfId="0" applyNumberFormat="1" applyFont="1"/>
    <xf numFmtId="0" fontId="6" fillId="0" borderId="0" xfId="0" applyNumberFormat="1" applyFont="1" applyAlignment="1">
      <alignment horizontal="center" vertical="center"/>
    </xf>
    <xf numFmtId="2" fontId="0" fillId="0" borderId="0" xfId="0" applyNumberFormat="1" applyAlignment="1">
      <alignment horizontal="center" vertical="center"/>
    </xf>
    <xf numFmtId="1" fontId="6" fillId="0" borderId="0" xfId="0" applyNumberFormat="1" applyFont="1" applyAlignment="1">
      <alignment horizontal="center" vertical="top"/>
    </xf>
    <xf numFmtId="2" fontId="4" fillId="0" borderId="0" xfId="0" applyNumberFormat="1" applyFont="1" applyAlignment="1">
      <alignment horizontal="center"/>
    </xf>
    <xf numFmtId="0" fontId="6" fillId="0" borderId="0" xfId="0" applyFont="1" applyAlignment="1">
      <alignment horizontal="justify" vertical="top" wrapText="1"/>
    </xf>
    <xf numFmtId="0" fontId="6" fillId="0" borderId="0" xfId="0" applyFont="1" applyAlignment="1">
      <alignment vertical="top"/>
    </xf>
    <xf numFmtId="2" fontId="3" fillId="0" borderId="4" xfId="0" applyNumberFormat="1" applyFont="1" applyBorder="1" applyAlignment="1">
      <alignment horizontal="center" vertical="top"/>
    </xf>
    <xf numFmtId="0" fontId="20" fillId="0" borderId="0" xfId="0" applyFont="1" applyAlignment="1">
      <alignment vertical="top"/>
    </xf>
    <xf numFmtId="0" fontId="20" fillId="0" borderId="0" xfId="0" applyFont="1"/>
    <xf numFmtId="165" fontId="21" fillId="0" borderId="0" xfId="0" applyNumberFormat="1" applyFont="1" applyAlignment="1">
      <alignment horizontal="center"/>
    </xf>
    <xf numFmtId="0" fontId="20" fillId="0" borderId="5" xfId="0" applyFont="1" applyBorder="1" applyAlignment="1">
      <alignment horizontal="center" vertical="top" wrapText="1"/>
    </xf>
    <xf numFmtId="0" fontId="20" fillId="0" borderId="0" xfId="0" applyFont="1" applyBorder="1" applyAlignment="1">
      <alignment horizontal="center" vertical="top" wrapText="1"/>
    </xf>
    <xf numFmtId="0" fontId="20" fillId="0" borderId="0" xfId="0" applyFont="1" applyAlignment="1">
      <alignment vertical="top" wrapText="1"/>
    </xf>
    <xf numFmtId="168" fontId="7" fillId="0" borderId="0" xfId="0" applyNumberFormat="1" applyFont="1" applyAlignment="1">
      <alignment horizontal="center"/>
    </xf>
    <xf numFmtId="0" fontId="20" fillId="0" borderId="0" xfId="0" applyFont="1" applyAlignment="1">
      <alignment horizontal="center" vertical="top" wrapText="1"/>
    </xf>
    <xf numFmtId="0" fontId="20" fillId="0" borderId="0" xfId="0" applyFont="1" applyAlignment="1">
      <alignment horizontal="justify" vertical="top"/>
    </xf>
    <xf numFmtId="0" fontId="10" fillId="0" borderId="0" xfId="0" applyFont="1" applyAlignment="1">
      <alignment horizontal="right"/>
    </xf>
    <xf numFmtId="2" fontId="2" fillId="0" borderId="0" xfId="0" applyNumberFormat="1" applyFont="1" applyAlignment="1">
      <alignment horizontal="center"/>
    </xf>
    <xf numFmtId="2" fontId="0" fillId="0" borderId="0" xfId="0" applyNumberFormat="1" applyAlignment="1">
      <alignment horizontal="center"/>
    </xf>
    <xf numFmtId="0" fontId="6" fillId="0" borderId="0" xfId="0" applyFont="1" applyBorder="1" applyAlignment="1">
      <alignment vertical="top" wrapText="1"/>
    </xf>
    <xf numFmtId="0" fontId="6" fillId="0" borderId="0" xfId="0" applyFont="1" applyAlignment="1">
      <alignment vertical="top" wrapText="1"/>
    </xf>
    <xf numFmtId="0" fontId="6" fillId="0" borderId="0" xfId="0" applyNumberFormat="1" applyFont="1" applyAlignment="1">
      <alignment horizontal="center" vertical="top"/>
    </xf>
    <xf numFmtId="0" fontId="5" fillId="0" borderId="0" xfId="0" applyFont="1" applyBorder="1" applyAlignment="1">
      <alignment vertical="top" wrapText="1"/>
    </xf>
    <xf numFmtId="0" fontId="5" fillId="0" borderId="0" xfId="0" applyFont="1" applyAlignment="1">
      <alignment vertical="top" wrapText="1"/>
    </xf>
    <xf numFmtId="0" fontId="5" fillId="0" borderId="0" xfId="0" applyNumberFormat="1" applyFont="1" applyAlignment="1">
      <alignment horizontal="center" vertical="top"/>
    </xf>
    <xf numFmtId="2" fontId="22" fillId="0" borderId="0" xfId="0" applyNumberFormat="1" applyFont="1" applyAlignment="1">
      <alignment horizontal="center" vertical="top" wrapText="1"/>
    </xf>
    <xf numFmtId="0" fontId="5" fillId="0" borderId="0" xfId="0" applyFont="1" applyBorder="1" applyAlignment="1">
      <alignment vertical="top" wrapText="1"/>
    </xf>
    <xf numFmtId="0" fontId="6" fillId="0" borderId="0" xfId="0" applyFont="1" applyAlignment="1">
      <alignment horizontal="center" vertical="top"/>
    </xf>
    <xf numFmtId="0" fontId="6" fillId="0" borderId="0" xfId="0" applyFont="1" applyAlignment="1">
      <alignment horizontal="center" vertical="top"/>
    </xf>
    <xf numFmtId="166" fontId="14" fillId="0" borderId="0" xfId="1" applyNumberFormat="1" applyFont="1" applyAlignment="1">
      <alignment horizontal="left" vertical="top" wrapText="1"/>
    </xf>
    <xf numFmtId="2" fontId="6" fillId="0" borderId="0" xfId="0" applyNumberFormat="1" applyFont="1" applyBorder="1" applyAlignment="1">
      <alignment horizontal="center" vertical="top" wrapText="1"/>
    </xf>
    <xf numFmtId="167" fontId="4" fillId="0" borderId="0" xfId="0" applyNumberFormat="1" applyFont="1" applyAlignment="1">
      <alignment horizontal="right" vertical="top" wrapText="1"/>
    </xf>
    <xf numFmtId="2" fontId="3" fillId="0" borderId="4" xfId="0" applyNumberFormat="1" applyFont="1" applyFill="1" applyBorder="1" applyAlignment="1">
      <alignment horizontal="center"/>
    </xf>
    <xf numFmtId="0" fontId="7" fillId="0" borderId="5" xfId="0" applyFont="1" applyBorder="1" applyAlignment="1">
      <alignment horizontal="center" vertical="top" wrapText="1"/>
    </xf>
    <xf numFmtId="0" fontId="7" fillId="0" borderId="0" xfId="0" applyFont="1" applyBorder="1" applyAlignment="1">
      <alignment horizontal="center" vertical="top" wrapText="1"/>
    </xf>
    <xf numFmtId="0" fontId="7" fillId="0" borderId="0" xfId="0" applyFont="1" applyAlignment="1">
      <alignment vertical="top" wrapText="1"/>
    </xf>
    <xf numFmtId="0" fontId="3" fillId="0" borderId="4" xfId="0" applyNumberFormat="1" applyFont="1" applyFill="1" applyBorder="1" applyAlignment="1">
      <alignment horizontal="center"/>
    </xf>
    <xf numFmtId="0" fontId="20" fillId="0" borderId="0" xfId="0" applyFont="1" applyAlignment="1">
      <alignment horizontal="center"/>
    </xf>
    <xf numFmtId="0" fontId="21" fillId="0" borderId="0" xfId="0" applyFont="1" applyAlignment="1">
      <alignment horizontal="right"/>
    </xf>
    <xf numFmtId="0" fontId="23" fillId="0" borderId="0" xfId="0" applyFont="1" applyAlignment="1">
      <alignment horizontal="center"/>
    </xf>
    <xf numFmtId="0" fontId="7" fillId="0" borderId="0" xfId="0" applyFont="1" applyAlignment="1">
      <alignment horizontal="justify" vertical="top" wrapText="1"/>
    </xf>
    <xf numFmtId="2" fontId="7" fillId="0" borderId="0" xfId="0" applyNumberFormat="1" applyFont="1" applyAlignment="1">
      <alignment horizontal="right"/>
    </xf>
    <xf numFmtId="2" fontId="20" fillId="0" borderId="0" xfId="1" applyNumberFormat="1" applyFont="1" applyAlignment="1">
      <alignment horizontal="left" vertical="top" wrapText="1"/>
    </xf>
    <xf numFmtId="0" fontId="7" fillId="0" borderId="0" xfId="0" applyFont="1" applyAlignment="1">
      <alignment horizontal="justify" vertical="top" wrapText="1"/>
    </xf>
    <xf numFmtId="0" fontId="24" fillId="0" borderId="0" xfId="0" applyFont="1" applyAlignment="1">
      <alignment horizontal="left"/>
    </xf>
    <xf numFmtId="0" fontId="7" fillId="0" borderId="0" xfId="0" applyFont="1" applyAlignment="1">
      <alignment horizontal="center" vertical="top" wrapText="1"/>
    </xf>
    <xf numFmtId="0" fontId="7" fillId="0" borderId="0" xfId="0" applyFont="1" applyAlignment="1">
      <alignment horizontal="left" vertical="top"/>
    </xf>
    <xf numFmtId="0" fontId="7" fillId="0" borderId="0" xfId="0" applyFont="1" applyAlignment="1">
      <alignment vertical="top" wrapText="1"/>
    </xf>
    <xf numFmtId="2" fontId="3" fillId="0" borderId="4" xfId="0" applyNumberFormat="1" applyFont="1" applyBorder="1" applyAlignment="1">
      <alignment horizontal="center"/>
    </xf>
    <xf numFmtId="0" fontId="7" fillId="0" borderId="0" xfId="0" applyFont="1" applyAlignment="1"/>
    <xf numFmtId="0" fontId="20" fillId="0" borderId="0" xfId="0" applyFont="1" applyAlignment="1">
      <alignment horizontal="justify" vertical="top" wrapText="1"/>
    </xf>
    <xf numFmtId="169" fontId="7" fillId="0" borderId="0" xfId="0" applyNumberFormat="1" applyFont="1" applyAlignment="1">
      <alignment horizontal="right"/>
    </xf>
    <xf numFmtId="0" fontId="3" fillId="0" borderId="4" xfId="0" applyFont="1" applyBorder="1" applyAlignment="1">
      <alignment horizontal="center"/>
    </xf>
    <xf numFmtId="0" fontId="20" fillId="0" borderId="0" xfId="0" applyFont="1" applyAlignment="1">
      <alignment horizontal="left" vertical="center"/>
    </xf>
    <xf numFmtId="0" fontId="25" fillId="0" borderId="0" xfId="0" applyFont="1" applyAlignment="1">
      <alignment horizontal="center"/>
    </xf>
    <xf numFmtId="0" fontId="26" fillId="0" borderId="0" xfId="0" applyFont="1" applyAlignment="1">
      <alignment horizontal="center"/>
    </xf>
    <xf numFmtId="169" fontId="7" fillId="0" borderId="0" xfId="0" applyNumberFormat="1" applyFont="1" applyAlignment="1">
      <alignment vertical="top" wrapText="1"/>
    </xf>
    <xf numFmtId="0" fontId="3" fillId="0" borderId="4" xfId="0" applyFont="1" applyBorder="1"/>
    <xf numFmtId="0" fontId="27" fillId="0" borderId="4" xfId="0" applyFont="1" applyBorder="1" applyAlignment="1">
      <alignment horizontal="center"/>
    </xf>
    <xf numFmtId="0" fontId="20" fillId="0" borderId="0" xfId="0" applyFont="1" applyAlignment="1">
      <alignment horizontal="left" vertical="center" wrapText="1"/>
    </xf>
    <xf numFmtId="0" fontId="9" fillId="0" borderId="6" xfId="0" applyFont="1" applyBorder="1"/>
    <xf numFmtId="0" fontId="10" fillId="0" borderId="7" xfId="0" applyFont="1" applyBorder="1"/>
    <xf numFmtId="169" fontId="7" fillId="0" borderId="7" xfId="0" applyNumberFormat="1" applyFont="1" applyBorder="1" applyAlignment="1">
      <alignment horizontal="right"/>
    </xf>
    <xf numFmtId="0" fontId="0" fillId="0" borderId="7" xfId="0" applyNumberFormat="1" applyBorder="1" applyAlignment="1">
      <alignment horizontal="center"/>
    </xf>
    <xf numFmtId="2" fontId="0" fillId="0" borderId="7" xfId="0" applyNumberFormat="1" applyBorder="1" applyAlignment="1">
      <alignment horizontal="center"/>
    </xf>
    <xf numFmtId="2" fontId="0" fillId="0" borderId="7" xfId="0" applyNumberFormat="1" applyFont="1" applyBorder="1" applyAlignment="1">
      <alignment horizontal="center"/>
    </xf>
    <xf numFmtId="0" fontId="8" fillId="0" borderId="7" xfId="0" applyFont="1" applyBorder="1" applyAlignment="1">
      <alignment horizontal="center"/>
    </xf>
    <xf numFmtId="0" fontId="2" fillId="0" borderId="7" xfId="0" applyFont="1" applyBorder="1" applyAlignment="1">
      <alignment horizontal="center"/>
    </xf>
    <xf numFmtId="165" fontId="2" fillId="0" borderId="7" xfId="0" applyNumberFormat="1" applyFont="1" applyBorder="1" applyAlignment="1">
      <alignment horizontal="center"/>
    </xf>
    <xf numFmtId="0" fontId="10" fillId="0" borderId="0" xfId="0" applyFont="1" applyBorder="1"/>
    <xf numFmtId="169" fontId="7" fillId="0" borderId="0" xfId="0" applyNumberFormat="1" applyFont="1" applyBorder="1" applyAlignment="1">
      <alignment horizontal="right"/>
    </xf>
    <xf numFmtId="0" fontId="0" fillId="0" borderId="0" xfId="0" applyNumberFormat="1" applyBorder="1" applyAlignment="1">
      <alignment horizontal="center"/>
    </xf>
    <xf numFmtId="2" fontId="0" fillId="0" borderId="0" xfId="0" applyNumberFormat="1" applyBorder="1" applyAlignment="1">
      <alignment horizontal="center"/>
    </xf>
    <xf numFmtId="2" fontId="12" fillId="0" borderId="0" xfId="0" applyNumberFormat="1" applyFont="1" applyBorder="1" applyAlignment="1">
      <alignment vertical="center"/>
    </xf>
    <xf numFmtId="165" fontId="2" fillId="0" borderId="0" xfId="0" applyNumberFormat="1" applyFont="1" applyBorder="1" applyAlignment="1">
      <alignment horizontal="center" vertical="center"/>
    </xf>
    <xf numFmtId="0" fontId="9" fillId="0" borderId="0" xfId="0" applyFont="1"/>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3</xdr:col>
      <xdr:colOff>320040</xdr:colOff>
      <xdr:row>41</xdr:row>
      <xdr:rowOff>0</xdr:rowOff>
    </xdr:from>
    <xdr:to>
      <xdr:col>6</xdr:col>
      <xdr:colOff>248031</xdr:colOff>
      <xdr:row>41</xdr:row>
      <xdr:rowOff>73152</xdr:rowOff>
    </xdr:to>
    <xdr:sp macro="" textlink="">
      <xdr:nvSpPr>
        <xdr:cNvPr id="2" name="Text Box 10"/>
        <xdr:cNvSpPr txBox="1">
          <a:spLocks noChangeArrowheads="1"/>
        </xdr:cNvSpPr>
      </xdr:nvSpPr>
      <xdr:spPr bwMode="auto">
        <a:xfrm>
          <a:off x="2920365" y="7943850"/>
          <a:ext cx="318516" cy="73152"/>
        </a:xfrm>
        <a:prstGeom prst="rect">
          <a:avLst/>
        </a:prstGeom>
        <a:noFill/>
        <a:ln w="9525">
          <a:noFill/>
          <a:miter lim="800000"/>
          <a:headEnd/>
          <a:tailEnd/>
        </a:ln>
      </xdr:spPr>
    </xdr:sp>
    <xdr:clientData/>
  </xdr:twoCellAnchor>
  <xdr:twoCellAnchor>
    <xdr:from>
      <xdr:col>2</xdr:col>
      <xdr:colOff>114300</xdr:colOff>
      <xdr:row>1</xdr:row>
      <xdr:rowOff>121921</xdr:rowOff>
    </xdr:from>
    <xdr:to>
      <xdr:col>10</xdr:col>
      <xdr:colOff>219074</xdr:colOff>
      <xdr:row>9</xdr:row>
      <xdr:rowOff>76200</xdr:rowOff>
    </xdr:to>
    <xdr:sp macro="" textlink="">
      <xdr:nvSpPr>
        <xdr:cNvPr id="3" name="TextBox 2"/>
        <xdr:cNvSpPr txBox="1"/>
      </xdr:nvSpPr>
      <xdr:spPr>
        <a:xfrm>
          <a:off x="942975" y="312421"/>
          <a:ext cx="4591049" cy="14782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400" b="1"/>
            <a:t>DETAIL</a:t>
          </a:r>
          <a:r>
            <a:rPr lang="en-US" sz="1400" b="1" baseline="0"/>
            <a:t> ESTIMATE</a:t>
          </a:r>
        </a:p>
        <a:p>
          <a:pPr algn="ctr"/>
          <a:r>
            <a:rPr lang="en-US" sz="1400" b="1" baseline="0"/>
            <a:t>FOR</a:t>
          </a:r>
        </a:p>
        <a:p>
          <a:pPr algn="ctr"/>
          <a:r>
            <a:rPr lang="en-US" sz="1400" b="1" baseline="0"/>
            <a:t>EXTENSION OF  LABOUR ROOM (UPHC BUILDING)</a:t>
          </a:r>
        </a:p>
        <a:p>
          <a:pPr algn="ctr"/>
          <a:r>
            <a:rPr lang="en-US" sz="1400" b="1" baseline="0"/>
            <a:t>AT</a:t>
          </a:r>
        </a:p>
        <a:p>
          <a:pPr algn="ctr"/>
          <a:r>
            <a:rPr lang="en-US" sz="1400" b="1" baseline="0"/>
            <a:t>I.T.I</a:t>
          </a:r>
        </a:p>
        <a:p>
          <a:pPr algn="ctr"/>
          <a:endParaRPr lang="en-US" sz="1400" b="1"/>
        </a:p>
      </xdr:txBody>
    </xdr:sp>
    <xdr:clientData/>
  </xdr:twoCellAnchor>
  <xdr:oneCellAnchor>
    <xdr:from>
      <xdr:col>2</xdr:col>
      <xdr:colOff>1203960</xdr:colOff>
      <xdr:row>182</xdr:row>
      <xdr:rowOff>60960</xdr:rowOff>
    </xdr:from>
    <xdr:ext cx="3587115" cy="311496"/>
    <xdr:sp macro="" textlink="">
      <xdr:nvSpPr>
        <xdr:cNvPr id="4" name="TextBox 3"/>
        <xdr:cNvSpPr txBox="1"/>
      </xdr:nvSpPr>
      <xdr:spPr>
        <a:xfrm>
          <a:off x="2032635" y="34903410"/>
          <a:ext cx="3587115" cy="31149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n-US" sz="1400" b="0" i="1"/>
            <a:t>(Rupees </a:t>
          </a:r>
          <a:r>
            <a:rPr lang="en-US" sz="1400" b="0" i="1" baseline="0"/>
            <a:t> two lakh fifty two thousand</a:t>
          </a:r>
          <a:r>
            <a:rPr lang="en-US" sz="1400" b="0" i="1"/>
            <a:t>)Only</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1:K183"/>
  <sheetViews>
    <sheetView tabSelected="1" topLeftCell="A163" workbookViewId="0">
      <selection activeCell="N13" sqref="N13"/>
    </sheetView>
  </sheetViews>
  <sheetFormatPr defaultRowHeight="15"/>
  <cols>
    <col min="1" max="1" width="9" style="170" customWidth="1"/>
    <col min="2" max="2" width="3.42578125" style="25" customWidth="1"/>
    <col min="3" max="3" width="26.7109375" style="25" customWidth="1"/>
    <col min="4" max="4" width="4.7109375" style="25" customWidth="1"/>
    <col min="5" max="5" width="4.5703125" style="23" customWidth="1"/>
    <col min="6" max="6" width="5.28515625" style="15" customWidth="1"/>
    <col min="7" max="7" width="5.5703125" style="15" customWidth="1"/>
    <col min="8" max="8" width="5.5703125" style="16" customWidth="1"/>
    <col min="9" max="9" width="5.7109375" style="17" customWidth="1"/>
    <col min="10" max="10" width="9.140625" style="18"/>
    <col min="11" max="11" width="15.5703125" style="19" customWidth="1"/>
  </cols>
  <sheetData>
    <row r="11" spans="1:11">
      <c r="A11" s="1" t="s">
        <v>0</v>
      </c>
      <c r="B11" s="2" t="s">
        <v>1</v>
      </c>
      <c r="C11" s="3"/>
      <c r="D11" s="4"/>
      <c r="E11" s="5" t="s">
        <v>2</v>
      </c>
      <c r="F11" s="6" t="s">
        <v>3</v>
      </c>
      <c r="G11" s="6" t="s">
        <v>4</v>
      </c>
      <c r="H11" s="6" t="s">
        <v>5</v>
      </c>
      <c r="I11" s="7" t="s">
        <v>6</v>
      </c>
      <c r="J11" s="8" t="s">
        <v>7</v>
      </c>
      <c r="K11" s="9" t="s">
        <v>8</v>
      </c>
    </row>
    <row r="12" spans="1:11">
      <c r="A12" s="10" t="s">
        <v>9</v>
      </c>
      <c r="B12" s="11" t="s">
        <v>10</v>
      </c>
      <c r="C12" s="11"/>
      <c r="D12" s="12"/>
      <c r="E12" s="13"/>
      <c r="F12" s="14"/>
    </row>
    <row r="13" spans="1:11">
      <c r="A13" s="20"/>
      <c r="B13" s="11"/>
      <c r="C13" s="11"/>
      <c r="D13" s="12"/>
      <c r="E13" s="13"/>
      <c r="F13" s="14"/>
    </row>
    <row r="14" spans="1:11">
      <c r="A14" s="20"/>
      <c r="B14" s="11"/>
      <c r="C14" s="11"/>
      <c r="D14" s="12"/>
      <c r="E14" s="13"/>
      <c r="F14" s="14"/>
    </row>
    <row r="15" spans="1:11">
      <c r="A15" s="20"/>
      <c r="B15" s="11"/>
      <c r="C15" s="11"/>
      <c r="D15" s="12"/>
      <c r="E15" s="13"/>
      <c r="F15" s="14"/>
    </row>
    <row r="16" spans="1:11">
      <c r="A16" s="20"/>
      <c r="B16" s="11"/>
      <c r="C16" s="11"/>
      <c r="D16" s="12"/>
      <c r="E16" s="13"/>
      <c r="F16" s="14"/>
    </row>
    <row r="17" spans="1:11">
      <c r="A17" s="20"/>
      <c r="B17" s="21" t="s">
        <v>11</v>
      </c>
      <c r="C17" s="22" t="s">
        <v>12</v>
      </c>
      <c r="D17" s="22"/>
    </row>
    <row r="18" spans="1:11">
      <c r="A18" s="24"/>
      <c r="C18" s="26" t="s">
        <v>13</v>
      </c>
      <c r="E18" s="23">
        <v>2</v>
      </c>
      <c r="F18" s="15">
        <v>1.2</v>
      </c>
      <c r="G18" s="15">
        <v>1.2</v>
      </c>
      <c r="H18" s="16">
        <v>1.5</v>
      </c>
      <c r="J18" s="27">
        <f>H18*G18*F18*E18</f>
        <v>4.3199999999999994</v>
      </c>
    </row>
    <row r="19" spans="1:11">
      <c r="A19" s="24"/>
      <c r="C19" s="26" t="s">
        <v>14</v>
      </c>
      <c r="E19" s="23">
        <v>2</v>
      </c>
      <c r="F19" s="15">
        <v>10.8</v>
      </c>
      <c r="G19" s="15">
        <v>0.3</v>
      </c>
      <c r="H19" s="16">
        <v>0.3</v>
      </c>
      <c r="J19" s="27">
        <f t="shared" ref="J19" si="0">H19*G19*F19*E19</f>
        <v>1.944</v>
      </c>
    </row>
    <row r="20" spans="1:11">
      <c r="A20" s="24"/>
      <c r="C20" s="26"/>
      <c r="I20" s="17" t="s">
        <v>15</v>
      </c>
      <c r="J20" s="18">
        <f>SUM(J18:J19)</f>
        <v>6.2639999999999993</v>
      </c>
    </row>
    <row r="21" spans="1:11">
      <c r="A21" s="24"/>
      <c r="C21" s="28">
        <v>290.2</v>
      </c>
      <c r="K21" s="19">
        <f>J20*C21</f>
        <v>1817.8127999999997</v>
      </c>
    </row>
    <row r="22" spans="1:11">
      <c r="A22" s="24"/>
    </row>
    <row r="23" spans="1:11">
      <c r="A23" s="29" t="s">
        <v>16</v>
      </c>
      <c r="B23" s="11" t="s">
        <v>17</v>
      </c>
      <c r="C23" s="11"/>
      <c r="D23" s="30"/>
      <c r="E23" s="30"/>
      <c r="F23" s="31"/>
      <c r="G23" s="32"/>
      <c r="H23" s="33"/>
      <c r="I23" s="34"/>
      <c r="J23" s="33"/>
      <c r="K23" s="35"/>
    </row>
    <row r="24" spans="1:11">
      <c r="A24" s="36"/>
      <c r="B24" s="11"/>
      <c r="C24" s="11"/>
      <c r="D24" s="30"/>
      <c r="E24" s="30"/>
      <c r="F24" s="31"/>
      <c r="G24" s="32"/>
      <c r="H24" s="33"/>
      <c r="I24" s="34"/>
      <c r="J24" s="33"/>
      <c r="K24" s="35"/>
    </row>
    <row r="25" spans="1:11">
      <c r="A25" s="36"/>
      <c r="B25" s="11"/>
      <c r="C25" s="11"/>
      <c r="D25" s="30"/>
      <c r="E25" s="30"/>
      <c r="F25" s="31"/>
      <c r="G25" s="32"/>
      <c r="H25" s="33"/>
      <c r="I25" s="34"/>
      <c r="J25" s="33"/>
      <c r="K25" s="35"/>
    </row>
    <row r="26" spans="1:11">
      <c r="A26" s="36"/>
      <c r="B26" s="11"/>
      <c r="C26" s="11"/>
      <c r="D26" s="30"/>
      <c r="E26" s="30"/>
      <c r="F26" s="31"/>
      <c r="G26" s="32"/>
      <c r="H26" s="33"/>
      <c r="I26" s="34"/>
      <c r="J26" s="33"/>
      <c r="K26" s="35"/>
    </row>
    <row r="27" spans="1:11">
      <c r="A27" s="36"/>
      <c r="B27" s="37" t="s">
        <v>11</v>
      </c>
      <c r="C27" s="38" t="s">
        <v>18</v>
      </c>
      <c r="D27" s="38"/>
      <c r="E27" s="38"/>
      <c r="F27" s="31"/>
      <c r="G27" s="39"/>
      <c r="H27" s="33"/>
      <c r="I27" s="34"/>
      <c r="J27" s="33"/>
      <c r="K27" s="35"/>
    </row>
    <row r="28" spans="1:11">
      <c r="A28" s="36"/>
      <c r="B28" s="40"/>
      <c r="C28" s="41" t="s">
        <v>19</v>
      </c>
      <c r="D28" s="31"/>
      <c r="E28" s="39">
        <v>2</v>
      </c>
      <c r="F28" s="33">
        <v>1.2</v>
      </c>
      <c r="G28" s="33">
        <v>1.2</v>
      </c>
      <c r="H28" s="33">
        <v>0.2</v>
      </c>
      <c r="I28" s="42"/>
      <c r="J28" s="33">
        <f>E28*F28*G28*H28</f>
        <v>0.57599999999999996</v>
      </c>
      <c r="K28" s="43"/>
    </row>
    <row r="29" spans="1:11">
      <c r="A29" s="36"/>
      <c r="B29" s="40"/>
      <c r="C29" s="41" t="str">
        <f>C19</f>
        <v>side drain</v>
      </c>
      <c r="D29" s="31"/>
      <c r="E29" s="39">
        <v>1</v>
      </c>
      <c r="F29" s="33">
        <f>F19</f>
        <v>10.8</v>
      </c>
      <c r="G29" s="33">
        <v>0.3</v>
      </c>
      <c r="H29" s="33">
        <v>0.05</v>
      </c>
      <c r="I29" s="42"/>
      <c r="J29" s="33">
        <f>E29*F29*G29*H29</f>
        <v>0.16200000000000003</v>
      </c>
      <c r="K29" s="43"/>
    </row>
    <row r="30" spans="1:11">
      <c r="A30" s="36"/>
      <c r="B30" s="40"/>
      <c r="C30" s="41" t="s">
        <v>20</v>
      </c>
      <c r="D30" s="31"/>
      <c r="E30" s="39">
        <v>1</v>
      </c>
      <c r="F30" s="33">
        <v>10.8</v>
      </c>
      <c r="G30" s="33">
        <v>0.1</v>
      </c>
      <c r="H30" s="33">
        <v>0.05</v>
      </c>
      <c r="I30" s="42"/>
      <c r="J30" s="33">
        <f>E30*F30*G30*H30</f>
        <v>5.4000000000000006E-2</v>
      </c>
      <c r="K30" s="43"/>
    </row>
    <row r="31" spans="1:11">
      <c r="A31" s="36"/>
      <c r="B31" s="44"/>
      <c r="C31" s="45">
        <v>7350.6</v>
      </c>
      <c r="D31" s="31"/>
      <c r="E31" s="32"/>
      <c r="F31" s="46"/>
      <c r="G31" s="46"/>
      <c r="H31" s="33"/>
      <c r="I31" s="47" t="s">
        <v>15</v>
      </c>
      <c r="J31" s="48">
        <f>SUM(J28:J30)</f>
        <v>0.79200000000000004</v>
      </c>
      <c r="K31" s="43">
        <f>J31*C31</f>
        <v>5821.6752000000006</v>
      </c>
    </row>
    <row r="32" spans="1:11">
      <c r="A32" s="24"/>
    </row>
    <row r="33" spans="1:11">
      <c r="A33" s="36" t="s">
        <v>21</v>
      </c>
      <c r="B33" s="49" t="s">
        <v>22</v>
      </c>
      <c r="C33" s="11"/>
      <c r="D33" s="50"/>
      <c r="E33" s="50"/>
      <c r="F33" s="32"/>
      <c r="G33" s="39"/>
      <c r="H33" s="33"/>
      <c r="I33" s="34"/>
      <c r="J33" s="33"/>
      <c r="K33" s="35"/>
    </row>
    <row r="34" spans="1:11">
      <c r="A34" s="36"/>
      <c r="B34" s="49"/>
      <c r="C34" s="11"/>
      <c r="D34" s="51"/>
      <c r="E34" s="51"/>
      <c r="F34" s="32"/>
      <c r="G34" s="39"/>
      <c r="H34" s="33"/>
      <c r="I34" s="34"/>
      <c r="J34" s="33"/>
      <c r="K34" s="35"/>
    </row>
    <row r="35" spans="1:11">
      <c r="A35" s="36"/>
      <c r="B35" s="49"/>
      <c r="C35" s="11"/>
      <c r="D35" s="51"/>
      <c r="E35" s="51"/>
      <c r="F35" s="32"/>
      <c r="G35" s="39"/>
      <c r="H35" s="33"/>
      <c r="I35" s="34"/>
      <c r="J35" s="33"/>
      <c r="K35" s="35"/>
    </row>
    <row r="36" spans="1:11">
      <c r="A36" s="36"/>
      <c r="B36" s="49"/>
      <c r="C36" s="11"/>
      <c r="D36" s="51"/>
      <c r="E36" s="51"/>
      <c r="F36" s="32"/>
      <c r="G36" s="39"/>
      <c r="H36" s="33"/>
      <c r="I36" s="34"/>
      <c r="J36" s="33"/>
      <c r="K36" s="35"/>
    </row>
    <row r="37" spans="1:11">
      <c r="A37" s="52"/>
      <c r="B37" s="53" t="s">
        <v>11</v>
      </c>
      <c r="C37" s="54" t="s">
        <v>23</v>
      </c>
      <c r="D37" s="54"/>
      <c r="E37" s="54"/>
      <c r="F37" s="32"/>
      <c r="G37" s="39"/>
      <c r="H37" s="33"/>
      <c r="I37" s="34"/>
      <c r="J37" s="33"/>
      <c r="K37" s="35"/>
    </row>
    <row r="38" spans="1:11">
      <c r="A38" s="52"/>
      <c r="B38" s="54" t="s">
        <v>22</v>
      </c>
      <c r="C38" s="54"/>
      <c r="D38" s="54"/>
      <c r="E38" s="54"/>
      <c r="F38" s="32"/>
      <c r="G38" s="39"/>
      <c r="H38" s="33"/>
      <c r="I38" s="34"/>
      <c r="J38" s="33"/>
      <c r="K38" s="35"/>
    </row>
    <row r="39" spans="1:11">
      <c r="A39" s="52"/>
      <c r="B39" s="55"/>
      <c r="C39" s="56" t="s">
        <v>24</v>
      </c>
      <c r="D39" s="57"/>
      <c r="E39" s="32">
        <v>2</v>
      </c>
      <c r="F39" s="33">
        <v>0.3</v>
      </c>
      <c r="G39" s="33">
        <v>0.3</v>
      </c>
      <c r="H39" s="33">
        <v>4.5</v>
      </c>
      <c r="J39" s="58">
        <f>H39*G39*F39*E39</f>
        <v>0.80999999999999994</v>
      </c>
      <c r="K39" s="59"/>
    </row>
    <row r="40" spans="1:11">
      <c r="A40" s="52"/>
      <c r="B40" s="55"/>
      <c r="D40" s="60"/>
      <c r="E40" s="60"/>
      <c r="F40" s="32"/>
      <c r="G40" s="39"/>
      <c r="H40" s="33"/>
      <c r="I40" s="61" t="s">
        <v>15</v>
      </c>
      <c r="J40" s="62">
        <f>SUM(J39:J39)</f>
        <v>0.80999999999999994</v>
      </c>
      <c r="K40" s="59"/>
    </row>
    <row r="41" spans="1:11">
      <c r="A41" s="52"/>
      <c r="B41" s="55"/>
      <c r="C41" s="63">
        <v>9811.2999999999993</v>
      </c>
      <c r="D41" s="60"/>
      <c r="E41" s="60"/>
      <c r="F41" s="32"/>
      <c r="G41" s="39"/>
      <c r="H41" s="33"/>
      <c r="I41" s="47"/>
      <c r="J41" s="62"/>
      <c r="K41" s="59">
        <f>J40*C41</f>
        <v>7947.1529999999984</v>
      </c>
    </row>
    <row r="42" spans="1:11">
      <c r="A42" s="64" t="s">
        <v>25</v>
      </c>
      <c r="B42" s="65" t="s">
        <v>26</v>
      </c>
      <c r="C42" s="65"/>
      <c r="D42" s="66"/>
    </row>
    <row r="43" spans="1:11">
      <c r="A43" s="64"/>
      <c r="B43" s="65"/>
      <c r="C43" s="65"/>
      <c r="D43" s="66"/>
    </row>
    <row r="44" spans="1:11">
      <c r="A44" s="64"/>
      <c r="B44" s="65"/>
      <c r="C44" s="65"/>
      <c r="D44" s="66"/>
    </row>
    <row r="45" spans="1:11">
      <c r="A45" s="64"/>
      <c r="B45" s="65"/>
      <c r="C45" s="65"/>
      <c r="D45" s="66"/>
    </row>
    <row r="46" spans="1:11">
      <c r="A46" s="64"/>
      <c r="B46" s="65"/>
      <c r="C46" s="65"/>
      <c r="D46" s="66"/>
    </row>
    <row r="47" spans="1:11">
      <c r="A47" s="64"/>
      <c r="B47" s="67"/>
      <c r="C47" s="68" t="s">
        <v>27</v>
      </c>
      <c r="D47" s="68"/>
    </row>
    <row r="48" spans="1:11">
      <c r="A48" s="24"/>
      <c r="C48" s="26" t="s">
        <v>28</v>
      </c>
      <c r="E48" s="23">
        <v>6</v>
      </c>
      <c r="F48" s="15">
        <v>0.3</v>
      </c>
      <c r="G48" s="15">
        <v>0.25</v>
      </c>
      <c r="H48" s="16">
        <v>3</v>
      </c>
      <c r="J48" s="27">
        <f>H48*G48*F48*E48</f>
        <v>1.3499999999999999</v>
      </c>
    </row>
    <row r="49" spans="1:11">
      <c r="A49" s="24"/>
      <c r="C49" s="26" t="s">
        <v>29</v>
      </c>
      <c r="E49" s="23">
        <v>2</v>
      </c>
      <c r="F49" s="15">
        <v>3.6</v>
      </c>
      <c r="G49" s="15">
        <v>3.6</v>
      </c>
      <c r="H49" s="16">
        <v>0.1</v>
      </c>
      <c r="J49" s="27">
        <f>H49*G49*F49*E49</f>
        <v>2.5920000000000005</v>
      </c>
    </row>
    <row r="50" spans="1:11">
      <c r="A50" s="24"/>
      <c r="I50" s="17" t="s">
        <v>15</v>
      </c>
      <c r="J50" s="18">
        <f>SUM(J48:J49)</f>
        <v>3.9420000000000002</v>
      </c>
    </row>
    <row r="51" spans="1:11">
      <c r="A51" s="24"/>
      <c r="C51" s="69">
        <v>9039.1</v>
      </c>
      <c r="K51" s="19">
        <f>J50*C51</f>
        <v>35632.1322</v>
      </c>
    </row>
    <row r="52" spans="1:11">
      <c r="A52" s="29" t="s">
        <v>30</v>
      </c>
      <c r="B52" s="70" t="s">
        <v>31</v>
      </c>
      <c r="C52" s="70"/>
      <c r="D52" s="71"/>
      <c r="E52" s="72"/>
      <c r="F52" s="32"/>
      <c r="G52" s="33"/>
      <c r="H52" s="33"/>
      <c r="I52" s="34"/>
      <c r="J52" s="33"/>
      <c r="K52" s="35"/>
    </row>
    <row r="53" spans="1:11">
      <c r="A53" s="29"/>
      <c r="B53" s="70"/>
      <c r="C53" s="70"/>
      <c r="D53" s="71"/>
      <c r="E53" s="72"/>
      <c r="F53" s="32"/>
      <c r="G53" s="33"/>
      <c r="H53" s="33"/>
      <c r="I53" s="34"/>
      <c r="J53" s="33"/>
      <c r="K53" s="35"/>
    </row>
    <row r="54" spans="1:11">
      <c r="A54" s="36"/>
      <c r="B54" s="73" t="s">
        <v>11</v>
      </c>
      <c r="C54" s="74" t="s">
        <v>32</v>
      </c>
      <c r="D54" s="75"/>
      <c r="E54" s="72"/>
      <c r="F54" s="32"/>
      <c r="G54" s="33"/>
      <c r="H54" s="33"/>
      <c r="I54" s="34"/>
      <c r="J54" s="33"/>
      <c r="K54" s="35"/>
    </row>
    <row r="55" spans="1:11">
      <c r="A55" s="36"/>
      <c r="C55" s="74"/>
      <c r="D55" s="75"/>
      <c r="E55" s="72"/>
      <c r="F55" s="32"/>
      <c r="G55" s="33"/>
      <c r="H55" s="33"/>
      <c r="I55" s="34"/>
      <c r="J55" s="33"/>
      <c r="K55" s="35"/>
    </row>
    <row r="56" spans="1:11">
      <c r="A56" s="36"/>
      <c r="B56" s="71"/>
      <c r="C56" s="76" t="s">
        <v>33</v>
      </c>
      <c r="D56" s="77"/>
      <c r="E56" s="39">
        <v>12</v>
      </c>
      <c r="F56" s="33">
        <v>2</v>
      </c>
      <c r="G56" s="46">
        <v>1.25</v>
      </c>
      <c r="H56" s="78">
        <v>0.89</v>
      </c>
      <c r="I56" s="47"/>
      <c r="J56" s="58">
        <f>H56*G56*F56*E56</f>
        <v>26.700000000000003</v>
      </c>
    </row>
    <row r="57" spans="1:11">
      <c r="A57" s="36"/>
      <c r="B57" s="71"/>
      <c r="C57" s="79" t="s">
        <v>34</v>
      </c>
      <c r="D57" s="77"/>
      <c r="E57" s="32"/>
      <c r="F57" s="33"/>
      <c r="G57" s="33"/>
      <c r="H57" s="78"/>
      <c r="I57" s="47"/>
      <c r="J57" s="58">
        <f>5%*J56</f>
        <v>1.3350000000000002</v>
      </c>
    </row>
    <row r="58" spans="1:11">
      <c r="A58" s="36"/>
      <c r="B58" s="71"/>
      <c r="C58" s="79"/>
      <c r="D58" s="77"/>
      <c r="E58" s="32"/>
      <c r="F58" s="33"/>
      <c r="G58" s="33"/>
      <c r="H58" s="78"/>
      <c r="I58" s="47"/>
      <c r="J58" s="58"/>
    </row>
    <row r="59" spans="1:11">
      <c r="A59" s="52"/>
      <c r="B59" s="55"/>
      <c r="C59" s="79" t="s">
        <v>35</v>
      </c>
      <c r="D59" s="77"/>
      <c r="E59" s="32">
        <v>2</v>
      </c>
      <c r="F59" s="33">
        <v>6</v>
      </c>
      <c r="G59" s="46">
        <v>5</v>
      </c>
      <c r="H59" s="78">
        <v>1.58</v>
      </c>
      <c r="I59" s="47"/>
      <c r="J59" s="58">
        <f>E59*F59*G59*H59</f>
        <v>94.800000000000011</v>
      </c>
    </row>
    <row r="60" spans="1:11">
      <c r="A60" s="36"/>
      <c r="B60" s="71"/>
      <c r="C60" s="79" t="s">
        <v>36</v>
      </c>
      <c r="D60" s="77"/>
      <c r="E60" s="32"/>
      <c r="F60" s="33"/>
      <c r="G60" s="33"/>
      <c r="H60" s="78"/>
      <c r="I60" s="47"/>
      <c r="J60" s="58">
        <f>J59*5%</f>
        <v>4.7400000000000011</v>
      </c>
    </row>
    <row r="61" spans="1:11">
      <c r="A61" s="52"/>
      <c r="B61" s="55"/>
      <c r="C61" s="79" t="s">
        <v>37</v>
      </c>
      <c r="D61" s="77"/>
      <c r="E61" s="39">
        <v>2</v>
      </c>
      <c r="F61" s="33">
        <v>37</v>
      </c>
      <c r="G61" s="46">
        <v>1</v>
      </c>
      <c r="H61" s="78">
        <v>0.39</v>
      </c>
      <c r="I61" s="47"/>
      <c r="J61" s="58">
        <f>E61*F61*G61*H61</f>
        <v>28.86</v>
      </c>
    </row>
    <row r="62" spans="1:11">
      <c r="A62" s="52"/>
      <c r="B62" s="55"/>
      <c r="C62" s="80" t="s">
        <v>38</v>
      </c>
      <c r="D62" s="81"/>
      <c r="E62" s="32">
        <v>6</v>
      </c>
      <c r="F62" s="33">
        <v>6</v>
      </c>
      <c r="G62" s="46">
        <v>3.6</v>
      </c>
      <c r="H62" s="78">
        <v>1.58</v>
      </c>
      <c r="I62" s="47"/>
      <c r="J62" s="58">
        <f>H62*G62*F62*E62</f>
        <v>204.768</v>
      </c>
    </row>
    <row r="63" spans="1:11">
      <c r="A63" s="52"/>
      <c r="B63" s="55"/>
      <c r="C63" s="79" t="s">
        <v>36</v>
      </c>
      <c r="D63" s="77"/>
      <c r="E63" s="32"/>
      <c r="F63" s="33"/>
      <c r="G63" s="33"/>
      <c r="H63" s="78"/>
      <c r="I63" s="47"/>
      <c r="J63" s="58">
        <f>J62*5%</f>
        <v>10.2384</v>
      </c>
    </row>
    <row r="64" spans="1:11">
      <c r="A64" s="52"/>
      <c r="B64" s="55"/>
      <c r="C64" s="79" t="s">
        <v>39</v>
      </c>
      <c r="D64" s="77"/>
      <c r="E64" s="32">
        <v>6</v>
      </c>
      <c r="F64" s="33">
        <v>30</v>
      </c>
      <c r="G64" s="46">
        <v>1</v>
      </c>
      <c r="H64" s="78">
        <v>0.39</v>
      </c>
      <c r="I64" s="47"/>
      <c r="J64" s="58">
        <f>H64*G64*F64*E64</f>
        <v>70.2</v>
      </c>
    </row>
    <row r="65" spans="1:11">
      <c r="A65" s="52"/>
      <c r="B65" s="55"/>
      <c r="C65" s="80" t="s">
        <v>40</v>
      </c>
      <c r="D65" s="81">
        <v>2</v>
      </c>
      <c r="E65" s="32">
        <v>2</v>
      </c>
      <c r="F65" s="33">
        <v>3.6</v>
      </c>
      <c r="G65" s="46">
        <v>37</v>
      </c>
      <c r="H65" s="82">
        <v>0.62</v>
      </c>
      <c r="I65" s="47"/>
      <c r="J65" s="58">
        <f>H65*G65*F65*E65*D65</f>
        <v>330.33600000000001</v>
      </c>
    </row>
    <row r="66" spans="1:11">
      <c r="A66" s="52"/>
      <c r="B66" s="55"/>
      <c r="C66" s="80"/>
      <c r="D66" s="81">
        <v>2</v>
      </c>
      <c r="E66" s="32">
        <v>2</v>
      </c>
      <c r="F66" s="33">
        <v>3.6</v>
      </c>
      <c r="G66" s="46">
        <v>37</v>
      </c>
      <c r="H66" s="82">
        <v>0.62</v>
      </c>
      <c r="I66" s="47"/>
      <c r="J66" s="58">
        <f>H66*G66*F66*E66*D66</f>
        <v>330.33600000000001</v>
      </c>
    </row>
    <row r="67" spans="1:11">
      <c r="A67" s="52"/>
      <c r="B67" s="55"/>
      <c r="C67" s="79" t="s">
        <v>36</v>
      </c>
      <c r="D67" s="79"/>
      <c r="E67" s="77"/>
      <c r="F67" s="32"/>
      <c r="G67" s="33"/>
      <c r="H67" s="33"/>
      <c r="I67" s="47"/>
      <c r="J67" s="58">
        <f>5%*(J65+J66)</f>
        <v>33.0336</v>
      </c>
    </row>
    <row r="68" spans="1:11">
      <c r="A68" s="52"/>
      <c r="B68" s="55"/>
      <c r="C68" s="80"/>
      <c r="D68" s="80"/>
      <c r="E68" s="81"/>
      <c r="F68" s="32"/>
      <c r="G68" s="33"/>
      <c r="H68" s="33"/>
      <c r="I68" s="47" t="s">
        <v>41</v>
      </c>
      <c r="J68" s="62">
        <f>SUM(J56:J67)</f>
        <v>1135.347</v>
      </c>
    </row>
    <row r="69" spans="1:11">
      <c r="A69" s="24"/>
      <c r="C69" s="69">
        <v>78.400000000000006</v>
      </c>
      <c r="K69" s="19">
        <f>J68*C69</f>
        <v>89011.204800000007</v>
      </c>
    </row>
    <row r="70" spans="1:11">
      <c r="A70" s="24"/>
    </row>
    <row r="71" spans="1:11">
      <c r="A71" s="29" t="s">
        <v>42</v>
      </c>
      <c r="B71" s="83" t="s">
        <v>43</v>
      </c>
      <c r="C71" s="83"/>
      <c r="D71" s="71"/>
      <c r="E71" s="71"/>
      <c r="F71" s="32"/>
      <c r="G71" s="39"/>
      <c r="H71" s="33"/>
      <c r="I71" s="84"/>
      <c r="J71" s="33"/>
      <c r="K71" s="47"/>
    </row>
    <row r="72" spans="1:11">
      <c r="A72" s="36"/>
      <c r="B72" s="83"/>
      <c r="C72" s="83"/>
      <c r="D72" s="71"/>
      <c r="E72" s="71"/>
      <c r="F72" s="32"/>
      <c r="G72" s="39"/>
      <c r="H72" s="33"/>
      <c r="I72" s="84"/>
      <c r="J72" s="33"/>
      <c r="K72" s="47"/>
    </row>
    <row r="73" spans="1:11">
      <c r="A73" s="36"/>
      <c r="B73" s="83"/>
      <c r="C73" s="83"/>
      <c r="D73" s="71"/>
      <c r="E73" s="71"/>
      <c r="F73" s="32"/>
      <c r="G73" s="39"/>
      <c r="H73" s="33"/>
      <c r="I73" s="84"/>
      <c r="J73" s="33"/>
      <c r="K73" s="47"/>
    </row>
    <row r="74" spans="1:11">
      <c r="A74" s="52"/>
      <c r="B74" s="32" t="s">
        <v>44</v>
      </c>
      <c r="C74" s="83" t="s">
        <v>45</v>
      </c>
      <c r="D74" s="71"/>
      <c r="E74" s="71"/>
      <c r="F74" s="32"/>
      <c r="G74" s="39"/>
      <c r="H74" s="33"/>
      <c r="I74" s="84"/>
      <c r="J74" s="33"/>
      <c r="K74" s="47"/>
    </row>
    <row r="75" spans="1:11">
      <c r="A75" s="52"/>
      <c r="B75" s="55"/>
      <c r="C75" s="83"/>
      <c r="D75" s="71"/>
      <c r="E75" s="71"/>
      <c r="F75" s="32"/>
      <c r="G75" s="39"/>
      <c r="H75" s="33"/>
      <c r="I75" s="84"/>
      <c r="J75" s="33"/>
      <c r="K75" s="47"/>
    </row>
    <row r="76" spans="1:11">
      <c r="A76" s="52"/>
      <c r="B76" s="55"/>
      <c r="C76" s="85"/>
      <c r="D76" s="85"/>
      <c r="E76" s="39">
        <v>2</v>
      </c>
      <c r="F76" s="46">
        <v>5</v>
      </c>
      <c r="G76" s="46">
        <v>1.2</v>
      </c>
      <c r="H76" s="33"/>
      <c r="I76" s="47"/>
      <c r="J76" s="58">
        <f>G76*F76*E76</f>
        <v>12</v>
      </c>
      <c r="K76" s="86"/>
    </row>
    <row r="77" spans="1:11">
      <c r="A77" s="52"/>
      <c r="B77" s="55"/>
      <c r="C77" s="85"/>
      <c r="D77" s="85"/>
      <c r="E77" s="39"/>
      <c r="F77" s="46"/>
      <c r="G77" s="46"/>
      <c r="H77" s="33"/>
      <c r="I77" s="47" t="s">
        <v>46</v>
      </c>
      <c r="J77" s="62">
        <f>SUM(J76:J76)</f>
        <v>12</v>
      </c>
      <c r="K77" s="86"/>
    </row>
    <row r="78" spans="1:11">
      <c r="A78" s="52"/>
      <c r="B78" s="55"/>
      <c r="C78" s="60">
        <v>618.4</v>
      </c>
      <c r="D78" s="60"/>
      <c r="E78" s="39"/>
      <c r="F78" s="46"/>
      <c r="G78" s="46"/>
      <c r="H78" s="33"/>
      <c r="I78" s="47"/>
      <c r="J78" s="58"/>
      <c r="K78" s="86">
        <f>C78*J77</f>
        <v>7420.7999999999993</v>
      </c>
    </row>
    <row r="79" spans="1:11">
      <c r="A79" s="52"/>
      <c r="B79" s="55"/>
      <c r="C79" s="85"/>
      <c r="D79" s="85"/>
      <c r="E79" s="39"/>
      <c r="F79" s="46"/>
      <c r="G79" s="46"/>
      <c r="H79" s="33"/>
      <c r="I79" s="47"/>
      <c r="J79" s="58"/>
      <c r="K79" s="86"/>
    </row>
    <row r="80" spans="1:11">
      <c r="A80" s="87"/>
      <c r="B80" s="32" t="s">
        <v>47</v>
      </c>
      <c r="C80" s="75" t="s">
        <v>48</v>
      </c>
      <c r="D80" s="75"/>
      <c r="E80" s="39"/>
      <c r="F80" s="46"/>
      <c r="G80" s="46"/>
      <c r="H80" s="33"/>
      <c r="I80" s="47"/>
      <c r="J80" s="33"/>
      <c r="K80" s="88"/>
    </row>
    <row r="81" spans="1:11">
      <c r="A81" s="36"/>
      <c r="B81" s="44"/>
      <c r="C81" s="56"/>
      <c r="D81" s="56"/>
      <c r="E81" s="39">
        <v>6</v>
      </c>
      <c r="F81" s="46">
        <v>3.6</v>
      </c>
      <c r="G81" s="46">
        <v>0.85</v>
      </c>
      <c r="H81" s="33"/>
      <c r="I81" s="47" t="s">
        <v>46</v>
      </c>
      <c r="J81" s="62">
        <f>G81*F81*E81</f>
        <v>18.36</v>
      </c>
      <c r="K81" s="89"/>
    </row>
    <row r="82" spans="1:11">
      <c r="A82" s="87"/>
      <c r="B82" s="55"/>
      <c r="C82" s="90">
        <v>480.1</v>
      </c>
      <c r="D82" s="90"/>
      <c r="E82" s="39"/>
      <c r="F82" s="46"/>
      <c r="G82" s="46"/>
      <c r="H82" s="33"/>
      <c r="I82" s="47"/>
      <c r="J82" s="62"/>
      <c r="K82" s="89">
        <f>C82*J81</f>
        <v>8814.6360000000004</v>
      </c>
    </row>
    <row r="83" spans="1:11">
      <c r="A83" s="52"/>
      <c r="B83" s="32" t="s">
        <v>49</v>
      </c>
      <c r="C83" s="83" t="s">
        <v>50</v>
      </c>
      <c r="D83" s="71"/>
      <c r="E83" s="91"/>
      <c r="F83" s="92"/>
      <c r="G83" s="92"/>
      <c r="I83" s="93"/>
      <c r="J83" s="15"/>
      <c r="K83" s="94"/>
    </row>
    <row r="84" spans="1:11">
      <c r="A84" s="52"/>
      <c r="B84" s="32"/>
      <c r="C84" s="83"/>
      <c r="D84" s="71"/>
      <c r="E84" s="91"/>
      <c r="F84" s="92"/>
      <c r="G84" s="92"/>
      <c r="I84" s="93"/>
      <c r="J84" s="15"/>
      <c r="K84" s="94"/>
    </row>
    <row r="85" spans="1:11">
      <c r="A85" s="52"/>
      <c r="B85" s="32"/>
      <c r="C85" s="83"/>
      <c r="D85" s="71"/>
      <c r="E85" s="91"/>
      <c r="F85" s="92"/>
      <c r="G85" s="92"/>
      <c r="I85" s="93"/>
      <c r="J85" s="15"/>
      <c r="K85" s="94"/>
    </row>
    <row r="86" spans="1:11">
      <c r="A86" s="52"/>
      <c r="B86"/>
      <c r="C86" s="85"/>
      <c r="D86" s="85"/>
      <c r="E86" s="95">
        <v>2</v>
      </c>
      <c r="F86" s="96">
        <v>3.6</v>
      </c>
      <c r="G86" s="53">
        <v>3.6</v>
      </c>
      <c r="H86" s="97"/>
      <c r="I86" s="93" t="s">
        <v>46</v>
      </c>
      <c r="J86" s="98">
        <f>G86*F86*E86</f>
        <v>25.92</v>
      </c>
      <c r="K86" s="94"/>
    </row>
    <row r="87" spans="1:11">
      <c r="A87" s="52"/>
      <c r="B87"/>
      <c r="C87" s="60">
        <v>673.3</v>
      </c>
      <c r="D87" s="60"/>
      <c r="E87" s="91"/>
      <c r="F87" s="92"/>
      <c r="G87" s="92"/>
      <c r="I87" s="93"/>
      <c r="J87" s="15"/>
      <c r="K87" s="94">
        <f>J86*C87</f>
        <v>17451.936000000002</v>
      </c>
    </row>
    <row r="88" spans="1:11">
      <c r="A88" s="29" t="s">
        <v>51</v>
      </c>
      <c r="B88" s="99" t="s">
        <v>52</v>
      </c>
      <c r="C88" s="99"/>
      <c r="D88" s="37"/>
      <c r="E88" s="37"/>
      <c r="F88" s="32"/>
      <c r="G88" s="39"/>
      <c r="H88" s="33"/>
      <c r="I88" s="84"/>
      <c r="J88" s="33"/>
      <c r="K88" s="47"/>
    </row>
    <row r="89" spans="1:11">
      <c r="A89" s="36"/>
      <c r="B89" s="99"/>
      <c r="C89" s="99"/>
      <c r="D89" s="37"/>
      <c r="E89" s="37"/>
      <c r="F89" s="32"/>
      <c r="G89" s="39"/>
      <c r="H89" s="33"/>
      <c r="I89" s="84"/>
      <c r="J89" s="33"/>
      <c r="K89" s="47"/>
    </row>
    <row r="90" spans="1:11">
      <c r="A90" s="36"/>
      <c r="B90" s="99"/>
      <c r="C90" s="99"/>
      <c r="D90" s="37"/>
      <c r="E90" s="37"/>
      <c r="F90" s="32"/>
      <c r="G90" s="39"/>
      <c r="H90" s="33"/>
      <c r="I90" s="84"/>
      <c r="J90" s="33"/>
      <c r="K90" s="47"/>
    </row>
    <row r="91" spans="1:11">
      <c r="A91" s="36"/>
      <c r="B91" s="99"/>
      <c r="C91" s="99"/>
      <c r="D91" s="37"/>
      <c r="E91" s="37"/>
      <c r="F91" s="32"/>
      <c r="G91" s="39"/>
      <c r="H91" s="33"/>
      <c r="I91" s="84"/>
      <c r="J91" s="33"/>
      <c r="K91" s="47"/>
    </row>
    <row r="92" spans="1:11">
      <c r="A92" s="52"/>
      <c r="B92" s="55"/>
      <c r="C92" s="85"/>
      <c r="D92" s="100" t="s">
        <v>53</v>
      </c>
      <c r="E92" s="100"/>
      <c r="F92" s="100"/>
      <c r="G92" s="100"/>
      <c r="H92" s="97"/>
      <c r="I92" s="47" t="s">
        <v>46</v>
      </c>
      <c r="J92" s="62">
        <f>J77+J81+J86</f>
        <v>56.28</v>
      </c>
      <c r="K92" s="86"/>
    </row>
    <row r="93" spans="1:11">
      <c r="A93" s="52"/>
      <c r="B93" s="55"/>
      <c r="C93" s="60">
        <v>222.5</v>
      </c>
      <c r="E93" s="39"/>
      <c r="F93" s="46"/>
      <c r="G93" s="46"/>
      <c r="H93" s="33"/>
      <c r="I93" s="47"/>
      <c r="J93" s="58"/>
      <c r="K93" s="86">
        <f>J92*C93</f>
        <v>12522.300000000001</v>
      </c>
    </row>
    <row r="94" spans="1:11">
      <c r="A94" s="52"/>
      <c r="B94" s="55"/>
      <c r="C94" s="55"/>
      <c r="D94" s="55"/>
      <c r="E94" s="55"/>
      <c r="F94" s="32"/>
      <c r="G94" s="39"/>
      <c r="H94" s="33"/>
      <c r="I94" s="84"/>
      <c r="J94" s="33"/>
      <c r="K94" s="35"/>
    </row>
    <row r="95" spans="1:11">
      <c r="A95" s="101" t="s">
        <v>54</v>
      </c>
      <c r="B95" s="102" t="s">
        <v>55</v>
      </c>
      <c r="C95" s="102"/>
      <c r="D95" s="103"/>
    </row>
    <row r="96" spans="1:11">
      <c r="A96" s="24"/>
      <c r="C96" s="104"/>
    </row>
    <row r="97" spans="1:11">
      <c r="A97" s="24"/>
      <c r="C97" s="104"/>
      <c r="F97" s="15">
        <v>3.6</v>
      </c>
      <c r="G97" s="15">
        <v>3.3</v>
      </c>
      <c r="I97" s="17" t="str">
        <f>I173</f>
        <v>sqm</v>
      </c>
      <c r="J97" s="18">
        <f>G97*F97</f>
        <v>11.879999999999999</v>
      </c>
    </row>
    <row r="98" spans="1:11">
      <c r="A98" s="24"/>
      <c r="C98" s="104">
        <v>327.8</v>
      </c>
      <c r="K98" s="19">
        <f>J97*C98</f>
        <v>3894.2639999999997</v>
      </c>
    </row>
    <row r="99" spans="1:11">
      <c r="A99" s="24"/>
      <c r="C99" s="104"/>
    </row>
    <row r="100" spans="1:11">
      <c r="A100" s="52"/>
      <c r="B100" s="55"/>
      <c r="C100" s="55"/>
      <c r="D100" s="55"/>
      <c r="E100" s="55"/>
      <c r="F100" s="32"/>
      <c r="G100" s="39"/>
      <c r="H100" s="33"/>
      <c r="I100" s="84"/>
      <c r="J100" s="33"/>
      <c r="K100" s="35"/>
    </row>
    <row r="101" spans="1:11">
      <c r="A101" s="64" t="s">
        <v>56</v>
      </c>
      <c r="B101" s="105" t="s">
        <v>57</v>
      </c>
      <c r="C101" s="106"/>
      <c r="D101" s="107"/>
      <c r="E101" s="67"/>
      <c r="F101" s="108"/>
    </row>
    <row r="102" spans="1:11">
      <c r="A102" s="64"/>
      <c r="B102" s="105"/>
      <c r="C102" s="106"/>
      <c r="D102" s="107"/>
      <c r="E102" s="67"/>
      <c r="F102" s="108"/>
    </row>
    <row r="103" spans="1:11">
      <c r="A103" s="64"/>
      <c r="B103" s="109" t="s">
        <v>11</v>
      </c>
      <c r="C103" s="110" t="s">
        <v>58</v>
      </c>
      <c r="D103" s="110"/>
      <c r="E103" s="67"/>
    </row>
    <row r="104" spans="1:11">
      <c r="A104" s="24"/>
      <c r="C104" s="111" t="s">
        <v>59</v>
      </c>
      <c r="E104" s="23">
        <v>3</v>
      </c>
      <c r="F104" s="15">
        <v>3.6</v>
      </c>
      <c r="G104" s="15">
        <v>3</v>
      </c>
      <c r="J104" s="16">
        <f>G104*F104*E104</f>
        <v>32.400000000000006</v>
      </c>
    </row>
    <row r="105" spans="1:11">
      <c r="A105" s="24"/>
      <c r="E105" s="23">
        <v>1</v>
      </c>
      <c r="F105" s="15">
        <v>0.9</v>
      </c>
      <c r="G105" s="15">
        <v>3</v>
      </c>
      <c r="J105" s="16">
        <f>G105*F105*E105</f>
        <v>2.7</v>
      </c>
    </row>
    <row r="106" spans="1:11">
      <c r="A106" s="24"/>
      <c r="I106" s="17" t="s">
        <v>60</v>
      </c>
      <c r="J106" s="112">
        <f>SUM(J104:J105)</f>
        <v>35.100000000000009</v>
      </c>
    </row>
    <row r="107" spans="1:11">
      <c r="A107" s="24"/>
      <c r="C107" s="26" t="s">
        <v>61</v>
      </c>
      <c r="E107" s="23">
        <v>3</v>
      </c>
      <c r="F107" s="15">
        <v>0.9</v>
      </c>
      <c r="G107" s="15">
        <v>1.65</v>
      </c>
      <c r="I107" s="17" t="s">
        <v>62</v>
      </c>
      <c r="J107" s="18">
        <f>G107*F107*E107</f>
        <v>4.4550000000000001</v>
      </c>
    </row>
    <row r="108" spans="1:11">
      <c r="A108" s="24"/>
      <c r="C108" s="26"/>
      <c r="H108" s="113" t="s">
        <v>63</v>
      </c>
      <c r="I108" s="113"/>
      <c r="J108" s="112">
        <f>J106-J107</f>
        <v>30.64500000000001</v>
      </c>
    </row>
    <row r="109" spans="1:11">
      <c r="A109" s="24"/>
      <c r="C109" s="111" t="str">
        <f>C29</f>
        <v>side drain</v>
      </c>
      <c r="E109" s="23">
        <v>2</v>
      </c>
      <c r="F109" s="15">
        <v>10.8</v>
      </c>
      <c r="G109" s="15">
        <v>0.3</v>
      </c>
      <c r="J109" s="112">
        <f>G109*F109*E109</f>
        <v>6.48</v>
      </c>
    </row>
    <row r="110" spans="1:11">
      <c r="A110" s="24"/>
      <c r="H110" s="15" t="s">
        <v>64</v>
      </c>
      <c r="J110" s="112">
        <f>SUM(J108:J109)</f>
        <v>37.125000000000014</v>
      </c>
    </row>
    <row r="111" spans="1:11">
      <c r="A111" s="24"/>
      <c r="C111" s="69">
        <v>1044.4000000000001</v>
      </c>
      <c r="K111" s="19">
        <f>J110*C111</f>
        <v>38773.35000000002</v>
      </c>
    </row>
    <row r="112" spans="1:11">
      <c r="A112" s="24"/>
    </row>
    <row r="113" spans="1:11">
      <c r="A113" s="101" t="s">
        <v>65</v>
      </c>
      <c r="B113" s="114" t="s">
        <v>66</v>
      </c>
      <c r="C113" s="115"/>
      <c r="D113" s="55"/>
      <c r="E113" s="55"/>
      <c r="F113" s="116"/>
      <c r="G113" s="39"/>
      <c r="H113" s="33"/>
      <c r="I113" s="84"/>
      <c r="J113" s="46"/>
      <c r="K113" s="47"/>
    </row>
    <row r="114" spans="1:11">
      <c r="A114" s="36"/>
      <c r="B114" s="117" t="s">
        <v>67</v>
      </c>
      <c r="C114" s="118"/>
      <c r="D114" s="57"/>
      <c r="E114" s="57"/>
      <c r="F114" s="119"/>
      <c r="G114" s="39"/>
      <c r="H114" s="120"/>
      <c r="I114" s="84"/>
      <c r="J114" s="46"/>
      <c r="K114" s="47"/>
    </row>
    <row r="115" spans="1:11">
      <c r="A115" s="36"/>
      <c r="B115" s="121"/>
      <c r="C115" s="56" t="s">
        <v>59</v>
      </c>
      <c r="D115" s="57"/>
      <c r="E115" s="122" t="s">
        <v>68</v>
      </c>
      <c r="F115" s="122"/>
      <c r="G115" s="122"/>
      <c r="H115" s="122"/>
      <c r="I115" s="84"/>
      <c r="J115" s="33">
        <f>J108*2</f>
        <v>61.29000000000002</v>
      </c>
      <c r="K115" s="47"/>
    </row>
    <row r="116" spans="1:11">
      <c r="A116" s="36"/>
      <c r="B116" s="55"/>
      <c r="C116" s="56" t="str">
        <f>C109</f>
        <v>side drain</v>
      </c>
      <c r="E116" s="32">
        <v>1</v>
      </c>
      <c r="F116" s="33">
        <v>10.5</v>
      </c>
      <c r="G116" s="123">
        <v>0.93</v>
      </c>
      <c r="H116" s="58"/>
      <c r="I116" s="47"/>
      <c r="J116" s="33">
        <f>G116*F116*E116</f>
        <v>9.7650000000000006</v>
      </c>
    </row>
    <row r="117" spans="1:11">
      <c r="A117" s="36"/>
      <c r="B117" s="44"/>
      <c r="C117" s="124">
        <v>297.3</v>
      </c>
      <c r="E117" s="124"/>
      <c r="F117" s="46"/>
      <c r="G117" s="46"/>
      <c r="H117" s="125"/>
      <c r="I117" s="125"/>
      <c r="J117" s="62">
        <f>SUM(J115:J116)</f>
        <v>71.055000000000021</v>
      </c>
      <c r="K117" s="126">
        <f>J117*C117</f>
        <v>21124.651500000007</v>
      </c>
    </row>
    <row r="118" spans="1:11">
      <c r="A118" s="24"/>
    </row>
    <row r="119" spans="1:11">
      <c r="A119" s="127" t="s">
        <v>69</v>
      </c>
      <c r="B119" s="128" t="s">
        <v>70</v>
      </c>
      <c r="C119" s="129"/>
      <c r="D119" s="130"/>
      <c r="E119" s="67"/>
      <c r="F119" s="67"/>
    </row>
    <row r="120" spans="1:11">
      <c r="A120" s="131"/>
      <c r="B120" s="128"/>
      <c r="C120" s="129"/>
      <c r="D120" s="130"/>
      <c r="E120" s="67"/>
      <c r="F120" s="67"/>
    </row>
    <row r="121" spans="1:11">
      <c r="A121" s="131"/>
      <c r="B121" s="128"/>
      <c r="C121" s="129"/>
      <c r="D121" s="130"/>
      <c r="E121" s="67"/>
      <c r="F121" s="67"/>
    </row>
    <row r="122" spans="1:11">
      <c r="A122" s="131"/>
      <c r="B122" s="128"/>
      <c r="C122" s="129"/>
      <c r="D122" s="130"/>
      <c r="E122" s="67"/>
      <c r="F122" s="67"/>
    </row>
    <row r="123" spans="1:11">
      <c r="A123" s="131"/>
      <c r="B123" s="128"/>
      <c r="C123" s="129"/>
      <c r="D123" s="130"/>
      <c r="E123" s="67"/>
      <c r="F123" s="67"/>
    </row>
    <row r="124" spans="1:11">
      <c r="A124" s="131"/>
      <c r="B124" s="128"/>
      <c r="C124" s="129"/>
      <c r="D124" s="130"/>
      <c r="E124" s="67"/>
      <c r="F124" s="67"/>
    </row>
    <row r="125" spans="1:11">
      <c r="A125" s="131"/>
      <c r="B125" s="128"/>
      <c r="C125" s="129"/>
      <c r="D125" s="130"/>
      <c r="E125" s="67"/>
      <c r="F125" s="67"/>
    </row>
    <row r="126" spans="1:11">
      <c r="A126" s="131"/>
      <c r="B126" s="128"/>
      <c r="C126" s="129"/>
      <c r="D126" s="130"/>
      <c r="E126" s="67"/>
      <c r="F126" s="67"/>
    </row>
    <row r="127" spans="1:11">
      <c r="A127" s="131"/>
      <c r="B127" s="132" t="s">
        <v>71</v>
      </c>
      <c r="C127" s="103" t="s">
        <v>72</v>
      </c>
    </row>
    <row r="128" spans="1:11">
      <c r="A128" s="24"/>
      <c r="C128" s="133" t="s">
        <v>73</v>
      </c>
      <c r="F128" s="15">
        <v>3.6</v>
      </c>
      <c r="G128" s="15">
        <v>3.6</v>
      </c>
      <c r="I128" s="134"/>
      <c r="J128" s="18">
        <f>G128*F128</f>
        <v>12.96</v>
      </c>
    </row>
    <row r="129" spans="1:11">
      <c r="A129" s="24"/>
      <c r="C129" s="104">
        <v>2599.1999999999998</v>
      </c>
      <c r="K129" s="19">
        <f>J128*C129</f>
        <v>33685.631999999998</v>
      </c>
    </row>
    <row r="130" spans="1:11">
      <c r="A130" s="24"/>
      <c r="C130" s="104"/>
    </row>
    <row r="131" spans="1:11">
      <c r="A131" s="127" t="s">
        <v>74</v>
      </c>
      <c r="B131" s="135" t="s">
        <v>75</v>
      </c>
      <c r="C131" s="135"/>
      <c r="D131" s="135"/>
      <c r="E131" s="67"/>
      <c r="F131" s="67"/>
    </row>
    <row r="132" spans="1:11">
      <c r="A132" s="127"/>
      <c r="B132" s="135"/>
      <c r="C132" s="135"/>
      <c r="D132" s="135"/>
      <c r="E132" s="67"/>
      <c r="F132" s="67"/>
    </row>
    <row r="133" spans="1:11">
      <c r="A133" s="131"/>
      <c r="B133" s="135"/>
      <c r="C133" s="135"/>
      <c r="D133" s="135"/>
    </row>
    <row r="134" spans="1:11">
      <c r="A134" s="24"/>
      <c r="C134" s="26" t="s">
        <v>76</v>
      </c>
      <c r="F134" s="15">
        <v>13.6</v>
      </c>
      <c r="G134" s="15">
        <v>1.2</v>
      </c>
      <c r="I134" s="134" t="s">
        <v>77</v>
      </c>
      <c r="J134" s="18">
        <f>G134*F134</f>
        <v>16.32</v>
      </c>
    </row>
    <row r="135" spans="1:11">
      <c r="A135" s="24"/>
      <c r="C135" s="69">
        <v>3253.3</v>
      </c>
      <c r="K135" s="19">
        <f>J134*C135</f>
        <v>53093.856000000007</v>
      </c>
    </row>
    <row r="136" spans="1:11">
      <c r="A136" s="24"/>
      <c r="C136" s="69"/>
    </row>
    <row r="137" spans="1:11">
      <c r="A137" s="101" t="s">
        <v>78</v>
      </c>
      <c r="B137" s="135" t="s">
        <v>79</v>
      </c>
      <c r="C137" s="135"/>
      <c r="D137" s="135"/>
      <c r="E137" s="67"/>
      <c r="F137" s="136"/>
    </row>
    <row r="138" spans="1:11">
      <c r="A138" s="20"/>
      <c r="B138" s="135"/>
      <c r="C138" s="135"/>
      <c r="D138" s="135"/>
      <c r="E138" s="67"/>
      <c r="F138" s="136"/>
      <c r="K138" s="137"/>
    </row>
    <row r="139" spans="1:11">
      <c r="A139" s="20"/>
      <c r="B139" s="135"/>
      <c r="C139" s="135"/>
      <c r="D139" s="135"/>
      <c r="E139" s="67"/>
      <c r="F139" s="136"/>
    </row>
    <row r="140" spans="1:11">
      <c r="A140" s="20"/>
      <c r="B140" s="135"/>
      <c r="C140" s="135"/>
      <c r="D140" s="135"/>
      <c r="E140" s="67"/>
      <c r="F140" s="136"/>
    </row>
    <row r="141" spans="1:11">
      <c r="A141" s="20"/>
      <c r="B141" s="135"/>
      <c r="C141" s="135"/>
      <c r="D141" s="135"/>
      <c r="E141" s="67"/>
      <c r="F141" s="136"/>
    </row>
    <row r="142" spans="1:11">
      <c r="A142" s="20"/>
      <c r="B142" s="135"/>
      <c r="C142" s="135"/>
      <c r="D142" s="135"/>
      <c r="E142" s="67"/>
      <c r="F142" s="136"/>
    </row>
    <row r="143" spans="1:11">
      <c r="A143" s="20"/>
      <c r="B143" s="135"/>
      <c r="C143" s="135"/>
      <c r="D143" s="135"/>
      <c r="E143" s="67"/>
      <c r="F143" s="136"/>
    </row>
    <row r="144" spans="1:11">
      <c r="A144" s="20"/>
      <c r="B144" s="135"/>
      <c r="C144" s="135"/>
      <c r="D144" s="135"/>
      <c r="E144" s="67"/>
      <c r="F144" s="136"/>
    </row>
    <row r="145" spans="1:11">
      <c r="A145" s="20"/>
      <c r="B145" s="135"/>
      <c r="C145" s="135"/>
      <c r="D145" s="135"/>
      <c r="E145" s="67"/>
      <c r="F145" s="136"/>
    </row>
    <row r="146" spans="1:11">
      <c r="A146" s="20"/>
      <c r="B146" s="138"/>
      <c r="C146" s="139" t="s">
        <v>80</v>
      </c>
      <c r="D146" s="138"/>
      <c r="E146" s="67"/>
      <c r="F146" s="136"/>
    </row>
    <row r="147" spans="1:11">
      <c r="A147" s="20"/>
      <c r="B147" s="140" t="s">
        <v>11</v>
      </c>
      <c r="C147" s="141" t="s">
        <v>81</v>
      </c>
      <c r="D147" s="138"/>
      <c r="J147" s="112"/>
    </row>
    <row r="148" spans="1:11">
      <c r="A148" s="24"/>
      <c r="C148" s="26" t="s">
        <v>82</v>
      </c>
      <c r="E148" s="23">
        <v>3</v>
      </c>
      <c r="F148" s="15">
        <v>0.9</v>
      </c>
      <c r="G148" s="15">
        <v>1.2</v>
      </c>
      <c r="J148" s="112">
        <f>G148*F148*E148</f>
        <v>3.24</v>
      </c>
    </row>
    <row r="149" spans="1:11">
      <c r="A149" s="24"/>
      <c r="C149" s="26" t="s">
        <v>83</v>
      </c>
      <c r="E149" s="23">
        <v>3</v>
      </c>
      <c r="F149" s="15">
        <v>0.9</v>
      </c>
      <c r="G149" s="15">
        <v>0.45</v>
      </c>
      <c r="J149" s="18">
        <f>G149*F149*E149</f>
        <v>1.2150000000000001</v>
      </c>
    </row>
    <row r="150" spans="1:11">
      <c r="A150" s="24"/>
      <c r="I150" s="134" t="s">
        <v>77</v>
      </c>
      <c r="J150" s="112">
        <f>SUM(J148:J149)</f>
        <v>4.4550000000000001</v>
      </c>
    </row>
    <row r="151" spans="1:11">
      <c r="A151" s="24"/>
      <c r="I151" s="17" t="s">
        <v>84</v>
      </c>
      <c r="J151" s="18">
        <f>J150*5.2</f>
        <v>23.166</v>
      </c>
    </row>
    <row r="152" spans="1:11">
      <c r="A152" s="24"/>
      <c r="C152" s="69">
        <v>4481.6000000000004</v>
      </c>
      <c r="K152" s="19">
        <f>J151*C152</f>
        <v>103820.74560000001</v>
      </c>
    </row>
    <row r="153" spans="1:11">
      <c r="A153" s="101" t="s">
        <v>85</v>
      </c>
      <c r="B153" s="142" t="s">
        <v>86</v>
      </c>
      <c r="C153" s="142"/>
      <c r="D153" s="142"/>
      <c r="E153" s="67"/>
      <c r="F153" s="67"/>
    </row>
    <row r="154" spans="1:11">
      <c r="A154" s="143"/>
      <c r="B154" s="130"/>
      <c r="C154" s="139" t="s">
        <v>87</v>
      </c>
      <c r="D154" s="130"/>
      <c r="E154" s="67"/>
      <c r="F154" s="67"/>
    </row>
    <row r="155" spans="1:11">
      <c r="A155" s="20"/>
      <c r="B155" s="67" t="s">
        <v>44</v>
      </c>
      <c r="C155" s="144" t="s">
        <v>88</v>
      </c>
      <c r="D155" s="144"/>
      <c r="E155" s="67"/>
    </row>
    <row r="156" spans="1:11">
      <c r="A156" s="24"/>
    </row>
    <row r="157" spans="1:11">
      <c r="A157" s="24"/>
      <c r="D157" s="100" t="s">
        <v>89</v>
      </c>
      <c r="E157" s="100"/>
      <c r="F157" s="100"/>
      <c r="G157" s="100"/>
      <c r="I157" s="134" t="s">
        <v>46</v>
      </c>
      <c r="J157" s="112">
        <f>J150</f>
        <v>4.4550000000000001</v>
      </c>
    </row>
    <row r="158" spans="1:11">
      <c r="A158" s="24"/>
      <c r="C158" s="69">
        <v>654.79999999999995</v>
      </c>
      <c r="K158" s="19">
        <f>J157*C158</f>
        <v>2917.134</v>
      </c>
    </row>
    <row r="159" spans="1:11">
      <c r="A159" s="143" t="s">
        <v>90</v>
      </c>
      <c r="B159" s="145" t="s">
        <v>91</v>
      </c>
      <c r="C159" s="145"/>
      <c r="D159" s="145"/>
      <c r="E159" s="140"/>
      <c r="F159" s="146"/>
    </row>
    <row r="160" spans="1:11">
      <c r="A160" s="143"/>
      <c r="B160" s="145"/>
      <c r="C160" s="145"/>
      <c r="D160" s="145"/>
    </row>
    <row r="161" spans="1:11">
      <c r="A161" s="147"/>
      <c r="B161" s="148" t="s">
        <v>11</v>
      </c>
      <c r="C161" s="102" t="s">
        <v>92</v>
      </c>
      <c r="D161" s="149"/>
    </row>
    <row r="162" spans="1:11">
      <c r="A162" s="147"/>
      <c r="C162" s="26" t="s">
        <v>59</v>
      </c>
      <c r="D162" s="103"/>
      <c r="E162" s="23">
        <v>2</v>
      </c>
      <c r="F162" s="15">
        <v>14.4</v>
      </c>
      <c r="G162" s="15">
        <v>3</v>
      </c>
      <c r="J162" s="27">
        <f>G162*F162*E162</f>
        <v>86.4</v>
      </c>
    </row>
    <row r="163" spans="1:11">
      <c r="A163" s="24"/>
      <c r="C163" s="26" t="s">
        <v>93</v>
      </c>
      <c r="F163" s="15">
        <v>3.6</v>
      </c>
      <c r="G163" s="15">
        <v>3.6</v>
      </c>
      <c r="J163" s="27">
        <f>G163*F163</f>
        <v>12.96</v>
      </c>
    </row>
    <row r="164" spans="1:11">
      <c r="A164" s="24"/>
      <c r="J164" s="150">
        <f>SUM(J162:J163)</f>
        <v>99.360000000000014</v>
      </c>
    </row>
    <row r="165" spans="1:11">
      <c r="A165" s="24"/>
      <c r="C165" s="26" t="s">
        <v>94</v>
      </c>
      <c r="E165" s="23">
        <v>3</v>
      </c>
      <c r="F165" s="15">
        <v>0.9</v>
      </c>
      <c r="G165" s="15">
        <v>1.65</v>
      </c>
      <c r="J165" s="18">
        <f>G165*F165*E165</f>
        <v>4.4550000000000001</v>
      </c>
    </row>
    <row r="166" spans="1:11">
      <c r="A166" s="24"/>
      <c r="I166" s="140" t="s">
        <v>46</v>
      </c>
      <c r="J166" s="18">
        <f>J164-J165</f>
        <v>94.905000000000015</v>
      </c>
    </row>
    <row r="167" spans="1:11">
      <c r="A167" s="24"/>
      <c r="C167" s="104">
        <v>96.9</v>
      </c>
      <c r="K167" s="19">
        <f>J166*C167</f>
        <v>9196.2945000000018</v>
      </c>
    </row>
    <row r="168" spans="1:11">
      <c r="A168" s="24"/>
      <c r="C168" s="104"/>
    </row>
    <row r="169" spans="1:11">
      <c r="A169" s="143" t="s">
        <v>95</v>
      </c>
      <c r="B169" s="105" t="s">
        <v>96</v>
      </c>
      <c r="C169" s="106"/>
      <c r="D169" s="107"/>
      <c r="E169" s="140"/>
      <c r="F169" s="151"/>
    </row>
    <row r="170" spans="1:11">
      <c r="A170" s="152"/>
      <c r="B170" s="105"/>
      <c r="C170" s="106"/>
      <c r="D170" s="107"/>
      <c r="E170" s="140"/>
      <c r="F170" s="151"/>
    </row>
    <row r="171" spans="1:11">
      <c r="A171" s="153"/>
      <c r="B171" s="105"/>
      <c r="C171" s="106"/>
      <c r="D171" s="130"/>
      <c r="E171" s="140"/>
      <c r="F171" s="151"/>
    </row>
    <row r="172" spans="1:11">
      <c r="A172" s="153"/>
      <c r="B172" s="154" t="s">
        <v>97</v>
      </c>
      <c r="C172" s="145" t="s">
        <v>98</v>
      </c>
      <c r="D172" s="145"/>
      <c r="E172" s="140"/>
    </row>
    <row r="173" spans="1:11">
      <c r="A173" s="24"/>
      <c r="B173" s="154"/>
      <c r="C173" s="145"/>
      <c r="D173" s="145"/>
      <c r="E173" s="100"/>
      <c r="F173" s="100"/>
      <c r="G173" s="100"/>
      <c r="I173" s="140" t="s">
        <v>46</v>
      </c>
      <c r="J173" s="18">
        <f>J166</f>
        <v>94.905000000000015</v>
      </c>
    </row>
    <row r="174" spans="1:11">
      <c r="A174" s="24"/>
      <c r="D174" s="100" t="s">
        <v>99</v>
      </c>
      <c r="K174" s="19">
        <f>J173*C175</f>
        <v>35086.378500000006</v>
      </c>
    </row>
    <row r="175" spans="1:11">
      <c r="A175" s="24"/>
      <c r="C175" s="104">
        <v>369.7</v>
      </c>
    </row>
    <row r="176" spans="1:11">
      <c r="A176" s="24"/>
      <c r="C176" s="104"/>
    </row>
    <row r="177" spans="1:11">
      <c r="A177" s="155"/>
      <c r="B177" s="156"/>
      <c r="C177" s="157"/>
      <c r="D177" s="156"/>
      <c r="E177" s="158"/>
      <c r="F177" s="159"/>
      <c r="G177" s="159"/>
      <c r="H177" s="160"/>
      <c r="I177" s="161"/>
      <c r="J177" s="162" t="s">
        <v>100</v>
      </c>
      <c r="K177" s="163">
        <f>SUM(K129:K176)</f>
        <v>237800.04060000001</v>
      </c>
    </row>
    <row r="178" spans="1:11">
      <c r="A178" s="24"/>
      <c r="B178" s="164"/>
      <c r="C178" s="165"/>
      <c r="D178" s="164"/>
      <c r="E178" s="166"/>
      <c r="F178" s="167"/>
      <c r="G178" s="168" t="s">
        <v>101</v>
      </c>
      <c r="H178" s="168"/>
      <c r="I178" s="168"/>
      <c r="J178" s="168"/>
      <c r="K178" s="169">
        <f>K177*1%</f>
        <v>2378.0004060000001</v>
      </c>
    </row>
    <row r="179" spans="1:11">
      <c r="A179" s="24"/>
      <c r="B179" s="164"/>
      <c r="C179" s="165"/>
      <c r="D179" s="164"/>
      <c r="E179" s="166"/>
      <c r="F179" s="168" t="s">
        <v>102</v>
      </c>
      <c r="G179" s="168"/>
      <c r="H179" s="168"/>
      <c r="I179" s="168"/>
      <c r="J179" s="168"/>
      <c r="K179" s="169">
        <f>K177*5%</f>
        <v>11890.002030000001</v>
      </c>
    </row>
    <row r="180" spans="1:11">
      <c r="A180" s="24"/>
      <c r="B180" s="164"/>
      <c r="C180" s="165"/>
      <c r="D180" s="164"/>
      <c r="E180" s="166"/>
      <c r="F180" s="167"/>
      <c r="J180" s="18" t="s">
        <v>64</v>
      </c>
      <c r="K180" s="19">
        <f>SUM(K177:K179)</f>
        <v>252068.04303600002</v>
      </c>
    </row>
    <row r="181" spans="1:11">
      <c r="A181" s="24"/>
      <c r="J181" s="18" t="s">
        <v>103</v>
      </c>
      <c r="K181" s="19">
        <v>252000</v>
      </c>
    </row>
    <row r="182" spans="1:11">
      <c r="A182" s="24"/>
    </row>
    <row r="183" spans="1:11">
      <c r="A183" s="24"/>
    </row>
  </sheetData>
  <mergeCells count="29">
    <mergeCell ref="B137:D145"/>
    <mergeCell ref="B153:D153"/>
    <mergeCell ref="B159:D160"/>
    <mergeCell ref="B169:C171"/>
    <mergeCell ref="C172:D173"/>
    <mergeCell ref="B113:C113"/>
    <mergeCell ref="B114:C114"/>
    <mergeCell ref="E115:H115"/>
    <mergeCell ref="H117:I117"/>
    <mergeCell ref="B119:C126"/>
    <mergeCell ref="B131:D133"/>
    <mergeCell ref="C74:C75"/>
    <mergeCell ref="C83:C85"/>
    <mergeCell ref="B88:C91"/>
    <mergeCell ref="B101:C102"/>
    <mergeCell ref="C103:D103"/>
    <mergeCell ref="H108:I108"/>
    <mergeCell ref="B38:E38"/>
    <mergeCell ref="B42:C46"/>
    <mergeCell ref="C47:D47"/>
    <mergeCell ref="B52:C53"/>
    <mergeCell ref="C54:C55"/>
    <mergeCell ref="B71:C73"/>
    <mergeCell ref="B11:C11"/>
    <mergeCell ref="B12:C16"/>
    <mergeCell ref="B23:C26"/>
    <mergeCell ref="C27:E27"/>
    <mergeCell ref="B33:C36"/>
    <mergeCell ref="C37:E3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2019-11-27T05:58:56Z</dcterms:modified>
</cp:coreProperties>
</file>